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5.xml.rels" ContentType="application/vnd.openxmlformats-package.relationships+xml"/>
  <Override PartName="/xl/worksheets/_rels/sheet12.xml.rels" ContentType="application/vnd.openxmlformats-package.relationships+xml"/>
  <Override PartName="/xl/worksheets/_rels/sheet13.xml.rels" ContentType="application/vnd.openxmlformats-package.relationships+xml"/>
  <Override PartName="/xl/worksheets/_rels/sheet14.xml.rels" ContentType="application/vnd.openxmlformats-package.relationships+xml"/>
  <Override PartName="/xl/worksheets/_rels/sheet1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5.xml.rels" ContentType="application/vnd.openxmlformats-package.relationships+xml"/>
  <Override PartName="/xl/drawings/_rels/drawing4.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0 Cover" sheetId="1" state="visible" r:id="rId3"/>
    <sheet name="01 Settings" sheetId="2" state="visible" r:id="rId4"/>
    <sheet name="02 Activities" sheetId="3" state="visible" r:id="rId5"/>
    <sheet name="03 Resources" sheetId="4" state="visible" r:id="rId6"/>
    <sheet name="04 Materials" sheetId="5" state="visible" r:id="rId7"/>
    <sheet name="05 Week 1 report" sheetId="6" state="visible" r:id="rId8"/>
    <sheet name="06 Week 2 report" sheetId="7" state="visible" r:id="rId9"/>
    <sheet name="07 P6 dump BL" sheetId="8" state="visible" r:id="rId10"/>
    <sheet name="08 P6 dump W1" sheetId="9" state="visible" r:id="rId11"/>
    <sheet name="09 P6 dump W2" sheetId="10" state="visible" r:id="rId12"/>
    <sheet name="10 Baseline" sheetId="11" state="visible" r:id="rId13"/>
    <sheet name="11 Baseline VLOOKUP" sheetId="12" state="visible" r:id="rId14"/>
    <sheet name="12 Week 1" sheetId="13" state="visible" r:id="rId15"/>
    <sheet name="13 Week 2" sheetId="14" state="visible" r:id="rId16"/>
    <sheet name="14 Carpenters" sheetId="15" state="visible" r:id="rId17"/>
    <sheet name="15 Narrative" sheetId="16" state="visible" r:id="rId18"/>
    <sheet name="16 Submit" sheetId="17" state="visible" r:id="rId19"/>
  </sheets>
  <definedNames>
    <definedName function="false" hidden="false" localSheetId="2" name="_xlnm.Print_Titles" vbProcedure="false">'02 Activities'!$14:$14</definedName>
    <definedName function="false" hidden="false" localSheetId="5" name="_xlnm.Print_Titles" vbProcedure="false">'05 Week 1 report'!$6:$6</definedName>
    <definedName function="false" hidden="false" localSheetId="6" name="_xlnm.Print_Titles" vbProcedure="false">'06 Week 2 report'!$6:$6</definedName>
    <definedName function="false" hidden="false" localSheetId="7" name="_xlnm.Print_Titles" vbProcedure="false">'07 P6 dump BL'!$6:$6</definedName>
    <definedName function="false" hidden="false" localSheetId="8" name="_xlnm.Print_Titles" vbProcedure="false">'08 P6 dump W1'!$6:$6</definedName>
    <definedName function="false" hidden="false" localSheetId="9" name="_xlnm.Print_Titles" vbProcedure="false">'09 P6 dump W2'!$6:$6</definedName>
    <definedName function="false" hidden="false" localSheetId="10" name="_xlnm.Print_Area" vbProcedure="false">'10 Baseline'!$A$1:$O$37</definedName>
    <definedName function="false" hidden="false" localSheetId="10" name="_xlnm.Print_Titles" vbProcedure="false">'10 Baseline'!$5:$5</definedName>
    <definedName function="false" hidden="true" localSheetId="10" name="_xlnm._FilterDatabase" vbProcedure="false">'10 Baseline'!$A$5:$O$33</definedName>
    <definedName function="false" hidden="false" localSheetId="11" name="_xlnm.Print_Area" vbProcedure="false">'11 Baseline VLOOKUP'!$A$1:$P$37</definedName>
    <definedName function="false" hidden="false" localSheetId="11" name="_xlnm.Print_Titles" vbProcedure="false">'11 Baseline VLOOKUP'!$5:$5</definedName>
    <definedName function="false" hidden="true" localSheetId="11" name="_xlnm._FilterDatabase" vbProcedure="false">'11 Baseline VLOOKUP'!$A$5:$P$33</definedName>
    <definedName function="false" hidden="false" localSheetId="12" name="_xlnm.Print_Area" vbProcedure="false">'12 Week 1'!$A$1:$P$67</definedName>
    <definedName function="false" hidden="false" localSheetId="12" name="_xlnm.Print_Titles" vbProcedure="false">'12 Week 1'!$8:$8</definedName>
    <definedName function="false" hidden="true" localSheetId="12" name="_xlnm._FilterDatabase" vbProcedure="false">'12 Week 1'!$A$8:$P$36</definedName>
    <definedName function="false" hidden="false" localSheetId="13" name="_xlnm.Print_Area" vbProcedure="false">'13 Week 2'!$A$1:$P$89</definedName>
    <definedName function="false" hidden="false" localSheetId="13" name="_xlnm.Print_Titles" vbProcedure="false">'13 Week 2'!$8:$8</definedName>
    <definedName function="false" hidden="true" localSheetId="13" name="_xlnm._FilterDatabase" vbProcedure="false">'13 Week 2'!$A$8:$P$36</definedName>
    <definedName function="false" hidden="false" localSheetId="14" name="_xlnm.Print_Area" vbProcedure="false">'14 Carpenters'!$A$1:$J$40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<sst xmlns="http://schemas.openxmlformats.org/spreadsheetml/2006/main" count="1120" uniqueCount="429">
  <si>
    <t xml:space="preserve">THE TRUE TROOP CONSULTING  ·  METRO PLAZA FOUNDATION CONSTRUCTION  ·  TT-CR-01</t>
  </si>
  <si>
    <t xml:space="preserve">Answer workbook</t>
  </si>
  <si>
    <t xml:space="preserve">Deliverable D1. Paste your P6 Activity Table into the three dump sheets (07 to 09); sheets 10, 12 and 13 fill themselves. Type only where a cell is yellow. Black text is a formula: leave it alone.</t>
  </si>
  <si>
    <t xml:space="preserve">Student details</t>
  </si>
  <si>
    <t xml:space="preserve">First name</t>
  </si>
  <si>
    <t xml:space="preserve">Surname</t>
  </si>
  <si>
    <t xml:space="preserve">Email</t>
  </si>
  <si>
    <t xml:space="preserve">Cohort</t>
  </si>
  <si>
    <t xml:space="preserve">Cohort 4</t>
  </si>
  <si>
    <t xml:space="preserve">Pod group number</t>
  </si>
  <si>
    <t xml:space="preserve">Pod name</t>
  </si>
  <si>
    <t xml:space="preserve">Date submitted</t>
  </si>
  <si>
    <t xml:space="preserve">How to use this workbook</t>
  </si>
  <si>
    <t xml:space="preserve">Step 1</t>
  </si>
  <si>
    <t xml:space="preserve">Read sheets 01 to 06. They are the brief in Excel: calendar and settings, the activities with their logic and resources, the resource dictionary, the material quantities and both site reports. You never type on them.</t>
  </si>
  <si>
    <t xml:space="preserve">Step 2</t>
  </si>
  <si>
    <t xml:space="preserve">Build the baseline in P6. Reconcile the budget to the pound before you save and assign BL1 (sheet 10 shows the difference against the brief for every activity).</t>
  </si>
  <si>
    <t xml:space="preserve">Step 3</t>
  </si>
  <si>
    <t xml:space="preserve">In P6, create the layout described at the top of sheet 07 (18 columns, in that order). Select all activities in the Activity Table, copy, and paste into sheet 07 at cell A7. Sheet 10 fills itself.</t>
  </si>
  <si>
    <t xml:space="preserve">Step 4</t>
  </si>
  <si>
    <t xml:space="preserve">Sheet 11 is the same table again, blank. Write your own VLOOKUP formulas against sheet 07 to fill it. The last column tells you whether each VLOOKUP agrees with sheet 10.</t>
  </si>
  <si>
    <t xml:space="preserve">Step 5</t>
  </si>
  <si>
    <t xml:space="preserve">Apply the Week 1 site report (sheet 05), schedule to 10/07/2025 09:00, copy the Activity Table and paste into sheet 08. Sheet 12 fills itself. Repeat for Week 2 with sheet 06, sheet 09 and sheet 13.</t>
  </si>
  <si>
    <t xml:space="preserve">Step 6</t>
  </si>
  <si>
    <t xml:space="preserve">Read the Resource Usage Profile for R004 Carpenters at baseline and complete sheet 14.</t>
  </si>
  <si>
    <t xml:space="preserve">Step 7</t>
  </si>
  <si>
    <t xml:space="preserve">Answer the three reflection questions on sheets 12 and 13 and write the narrative (D3) on sheet 15, within the word limits.</t>
  </si>
  <si>
    <t xml:space="preserve">Step 8</t>
  </si>
  <si>
    <t xml:space="preserve">Open sheet 16, confirm D1 to D4, tick the declaration, save with the file name shown there and upload with your Week 2 XER and screenshots.</t>
  </si>
  <si>
    <t xml:space="preserve">Legend</t>
  </si>
  <si>
    <t xml:space="preserve">Yellow cell, blue text</t>
  </si>
  <si>
    <t xml:space="preserve">You type or paste here</t>
  </si>
  <si>
    <t xml:space="preserve">Black text</t>
  </si>
  <si>
    <t xml:space="preserve">Formula. Leave alone.</t>
  </si>
  <si>
    <t xml:space="preserve">Cream band</t>
  </si>
  <si>
    <t xml:space="preserve">Given in the brief, for reference</t>
  </si>
  <si>
    <t xml:space="preserve">Gold tab</t>
  </si>
  <si>
    <t xml:space="preserve">Brief sheets (01 to 06). Grey tabs are the P6 dump sheets (07 to 09). Navy tabs are your answers (10 to 16).</t>
  </si>
  <si>
    <t xml:space="preserve">Progress tracker</t>
  </si>
  <si>
    <t xml:space="preserve">Section</t>
  </si>
  <si>
    <t xml:space="preserve">Done of required</t>
  </si>
  <si>
    <t xml:space="preserve">Baseline pasted (sheet 07)</t>
  </si>
  <si>
    <t xml:space="preserve">Week 1 pasted (sheet 08)</t>
  </si>
  <si>
    <t xml:space="preserve">Week 2 pasted (sheet 09)</t>
  </si>
  <si>
    <t xml:space="preserve">VLOOKUP practice (sheet 11)</t>
  </si>
  <si>
    <t xml:space="preserve">Carpenters (sheet 14)</t>
  </si>
  <si>
    <t xml:space="preserve">Narrative (sheet 15)</t>
  </si>
  <si>
    <t xml:space="preserve">Overall completion</t>
  </si>
  <si>
    <t xml:space="preserve">Proof numbers at a glance</t>
  </si>
  <si>
    <t xml:space="preserve">Measure</t>
  </si>
  <si>
    <t xml:space="preserve">Your figure</t>
  </si>
  <si>
    <t xml:space="preserve">Budget at completion</t>
  </si>
  <si>
    <t xml:space="preserve">Baseline finish</t>
  </si>
  <si>
    <t xml:space="preserve">Week 1 forecast finish</t>
  </si>
  <si>
    <t xml:space="preserve">Week 1 SPI</t>
  </si>
  <si>
    <t xml:space="preserve">Week 1 CPI</t>
  </si>
  <si>
    <t xml:space="preserve">Week 2 forecast finish</t>
  </si>
  <si>
    <t xml:space="preserve">Week 2 SPI</t>
  </si>
  <si>
    <t xml:space="preserve">Week 2 CPI</t>
  </si>
  <si>
    <t xml:space="preserve">Week 2 EAC</t>
  </si>
  <si>
    <t xml:space="preserve">Carpenter peak demand (h/day)</t>
  </si>
  <si>
    <t xml:space="preserve">Calendar and settings</t>
  </si>
  <si>
    <t xml:space="preserve">Section 03 of the brief. Set these before you add a single activity. Most reconciliation problems trace back to a calendar or a default that was left alone.</t>
  </si>
  <si>
    <t xml:space="preserve">Setting</t>
  </si>
  <si>
    <t xml:space="preserve">Value</t>
  </si>
  <si>
    <t xml:space="preserve">Project ID and name</t>
  </si>
  <si>
    <t xml:space="preserve">CFCP-2025-001, Metro Plaza Foundation Construction</t>
  </si>
  <si>
    <t xml:space="preserve">Planned start</t>
  </si>
  <si>
    <t xml:space="preserve">Tuesday 01/07/2025</t>
  </si>
  <si>
    <t xml:space="preserve">Calendar</t>
  </si>
  <si>
    <t xml:space="preserve">CFCP-2025-001 - Standard Business Hours: Monday to Friday, 09:00 to 17:00, 8 hours a day, no holidays. Project calendar, also the default for resources</t>
  </si>
  <si>
    <t xml:space="preserve">Duration type</t>
  </si>
  <si>
    <t xml:space="preserve">Fixed Duration and Units</t>
  </si>
  <si>
    <t xml:space="preserve">Percent complete type</t>
  </si>
  <si>
    <t xml:space="preserve">Physical</t>
  </si>
  <si>
    <t xml:space="preserve">Activity type</t>
  </si>
  <si>
    <t xml:space="preserve">Task Dependent; A1200 Start Milestone; A1210 Finish Milestone</t>
  </si>
  <si>
    <t xml:space="preserve">Relationships</t>
  </si>
  <si>
    <t xml:space="preserve">All Finish to Start, zero lag, no constraints</t>
  </si>
  <si>
    <t xml:space="preserve">Critical activities</t>
  </si>
  <si>
    <t xml:space="preserve">Total float less than or equal to 0 h</t>
  </si>
  <si>
    <t xml:space="preserve">Resource settings</t>
  </si>
  <si>
    <t xml:space="preserve">Auto compute actuals off; calculate costs from units on; rate type Price / Unit</t>
  </si>
  <si>
    <t xml:space="preserve">Currency</t>
  </si>
  <si>
    <t xml:space="preserve">Pounds sterling. The XER files carry the base currency at a rate of 1, so read every figure as £</t>
  </si>
  <si>
    <t xml:space="preserve">Earned value</t>
  </si>
  <si>
    <t xml:space="preserve">Activity % Complete (Physical) for earned value; ETC = remaining cost</t>
  </si>
  <si>
    <t xml:space="preserve">Data date, Week 1</t>
  </si>
  <si>
    <t xml:space="preserve">Thursday 10/07/2025 09:00 (progress to close of play Wednesday 09/07/2025)</t>
  </si>
  <si>
    <t xml:space="preserve">Data date, Week 2</t>
  </si>
  <si>
    <t xml:space="preserve">Thursday 17/07/2025 09:00 (progress to close of play Wednesday 16/07/2025)</t>
  </si>
  <si>
    <t xml:space="preserve">DATA DATES
Site reports progress to close of play on Wednesday. The new data date is Thursday 09:00. Enter the date with its time shown.</t>
  </si>
  <si>
    <t xml:space="preserve">Work breakdown and activities</t>
  </si>
  <si>
    <t xml:space="preserve">Section 04 of the brief, Tables 4.1 and 4.2 in full. Durations and assignments are given; the dates are yours to schedule. Budgets are priced live from sheet 03, so you can see the arithmetic behind every figure.</t>
  </si>
  <si>
    <t xml:space="preserve">Table 4.1  Work breakdown structure</t>
  </si>
  <si>
    <t xml:space="preserve">Code</t>
  </si>
  <si>
    <t xml:space="preserve">Node</t>
  </si>
  <si>
    <t xml:space="preserve">Contents</t>
  </si>
  <si>
    <t xml:space="preserve">MS</t>
  </si>
  <si>
    <t xml:space="preserve">Key Milestones</t>
  </si>
  <si>
    <t xml:space="preserve">A1200 Notice to Proceed (start), A1210 Foundations Complete (finish)</t>
  </si>
  <si>
    <t xml:space="preserve">N</t>
  </si>
  <si>
    <t xml:space="preserve">North Sector</t>
  </si>
  <si>
    <t xml:space="preserve">CFCP-North-100 to 140</t>
  </si>
  <si>
    <t xml:space="preserve">S</t>
  </si>
  <si>
    <t xml:space="preserve">South Sector</t>
  </si>
  <si>
    <t xml:space="preserve">CFCP-South-100 to 140</t>
  </si>
  <si>
    <t xml:space="preserve">E</t>
  </si>
  <si>
    <t xml:space="preserve">East Sector</t>
  </si>
  <si>
    <t xml:space="preserve">CFCP-East-100 to 140</t>
  </si>
  <si>
    <t xml:space="preserve">W</t>
  </si>
  <si>
    <t xml:space="preserve">West Sector</t>
  </si>
  <si>
    <t xml:space="preserve">CFCP-West-100 to 140</t>
  </si>
  <si>
    <t xml:space="preserve">Table 4.2  Activities, logic and resource assignments</t>
  </si>
  <si>
    <t xml:space="preserve">ID</t>
  </si>
  <si>
    <t xml:space="preserve">Activity</t>
  </si>
  <si>
    <t xml:space="preserve">WBS</t>
  </si>
  <si>
    <t xml:space="preserve">Dur (d)</t>
  </si>
  <si>
    <t xml:space="preserve">Predecessors</t>
  </si>
  <si>
    <t xml:space="preserve">Resource 1</t>
  </si>
  <si>
    <t xml:space="preserve">Units</t>
  </si>
  <si>
    <t xml:space="preserve">Resource 2</t>
  </si>
  <si>
    <t xml:space="preserve">Resource 3</t>
  </si>
  <si>
    <t xml:space="preserve">Labour hours</t>
  </si>
  <si>
    <t xml:space="preserve">Nonlabour hours</t>
  </si>
  <si>
    <t xml:space="preserve">Budgeted cost (£)</t>
  </si>
  <si>
    <t xml:space="preserve">Unit note</t>
  </si>
  <si>
    <t xml:space="preserve">A1200</t>
  </si>
  <si>
    <t xml:space="preserve">Notice to Proceed (NTP)</t>
  </si>
  <si>
    <t xml:space="preserve">Start milestone</t>
  </si>
  <si>
    <t xml:space="preserve">CFCP-North-100</t>
  </si>
  <si>
    <t xml:space="preserve">Site Preparation - North</t>
  </si>
  <si>
    <t xml:space="preserve">R001</t>
  </si>
  <si>
    <t xml:space="preserve">R001 in h</t>
  </si>
  <si>
    <t xml:space="preserve">CFCP-North-110</t>
  </si>
  <si>
    <t xml:space="preserve">Excavation - North Foundation</t>
  </si>
  <si>
    <t xml:space="preserve">R002</t>
  </si>
  <si>
    <t xml:space="preserve">R003</t>
  </si>
  <si>
    <t xml:space="preserve">R008</t>
  </si>
  <si>
    <t xml:space="preserve">R002 in h; R003 in h; R008 in h</t>
  </si>
  <si>
    <t xml:space="preserve">CFCP-North-120</t>
  </si>
  <si>
    <t xml:space="preserve">Formwork Setup - North</t>
  </si>
  <si>
    <t xml:space="preserve">R004</t>
  </si>
  <si>
    <t xml:space="preserve">R012</t>
  </si>
  <si>
    <t xml:space="preserve">R004 in h; R012 in m2</t>
  </si>
  <si>
    <t xml:space="preserve">CFCP-North-130</t>
  </si>
  <si>
    <t xml:space="preserve">Rebar Installation - North</t>
  </si>
  <si>
    <t xml:space="preserve">R011</t>
  </si>
  <si>
    <t xml:space="preserve">R005</t>
  </si>
  <si>
    <t xml:space="preserve">R011 in t; R005 in h</t>
  </si>
  <si>
    <t xml:space="preserve">CFCP-North-140</t>
  </si>
  <si>
    <t xml:space="preserve">Concrete Pour - North Foundation</t>
  </si>
  <si>
    <t xml:space="preserve">R010</t>
  </si>
  <si>
    <t xml:space="preserve">R006</t>
  </si>
  <si>
    <t xml:space="preserve">R007</t>
  </si>
  <si>
    <t xml:space="preserve">R010 in CY; R006 in h; R007 in h</t>
  </si>
  <si>
    <t xml:space="preserve">CFCP-South-100</t>
  </si>
  <si>
    <t xml:space="preserve">Site Preparation - South</t>
  </si>
  <si>
    <t xml:space="preserve">CFCP-South-110</t>
  </si>
  <si>
    <t xml:space="preserve">Excavation - South Foundation</t>
  </si>
  <si>
    <t xml:space="preserve">CFCP-South-120</t>
  </si>
  <si>
    <t xml:space="preserve">Formwork Setup - South</t>
  </si>
  <si>
    <t xml:space="preserve">CFCP-South-130</t>
  </si>
  <si>
    <t xml:space="preserve">Rebar Installation - South</t>
  </si>
  <si>
    <t xml:space="preserve">CFCP-South-140</t>
  </si>
  <si>
    <t xml:space="preserve">Concrete Pour - South Foundation</t>
  </si>
  <si>
    <t xml:space="preserve">CFCP-North-140, CFCP-South-130</t>
  </si>
  <si>
    <t xml:space="preserve">CFCP-East-100</t>
  </si>
  <si>
    <t xml:space="preserve">Site Preparation - East</t>
  </si>
  <si>
    <t xml:space="preserve">CFCP-East-110</t>
  </si>
  <si>
    <t xml:space="preserve">Excavation - East Foundation</t>
  </si>
  <si>
    <t xml:space="preserve">CFCP-East-120</t>
  </si>
  <si>
    <t xml:space="preserve">Formwork Setup - East</t>
  </si>
  <si>
    <t xml:space="preserve">CFCP-East-130</t>
  </si>
  <si>
    <t xml:space="preserve">Rebar Installation - East</t>
  </si>
  <si>
    <t xml:space="preserve">CFCP-East-140</t>
  </si>
  <si>
    <t xml:space="preserve">Concrete Pour - East Foundation</t>
  </si>
  <si>
    <t xml:space="preserve">CFCP-South-140, CFCP-East-130</t>
  </si>
  <si>
    <t xml:space="preserve">CFCP-West-100</t>
  </si>
  <si>
    <t xml:space="preserve">Site Preparation - West</t>
  </si>
  <si>
    <t xml:space="preserve">CFCP-West-110</t>
  </si>
  <si>
    <t xml:space="preserve">Excavation - West Foundation</t>
  </si>
  <si>
    <t xml:space="preserve">CFCP-West-120</t>
  </si>
  <si>
    <t xml:space="preserve">Formwork Setup - West</t>
  </si>
  <si>
    <t xml:space="preserve">CFCP-West-130</t>
  </si>
  <si>
    <t xml:space="preserve">Rebar Installation - West</t>
  </si>
  <si>
    <t xml:space="preserve">CFCP-West-140</t>
  </si>
  <si>
    <t xml:space="preserve">Concrete Pour - West Foundation</t>
  </si>
  <si>
    <t xml:space="preserve">CFCP-East-140, CFCP-West-130</t>
  </si>
  <si>
    <t xml:space="preserve">A1210</t>
  </si>
  <si>
    <t xml:space="preserve">Foundations Complete</t>
  </si>
  <si>
    <t xml:space="preserve">Finish milestone</t>
  </si>
  <si>
    <t xml:space="preserve">Budget at completion and total hours</t>
  </si>
  <si>
    <t xml:space="preserve">Budget by sector (check as you go)</t>
  </si>
  <si>
    <t xml:space="preserve">Sector</t>
  </si>
  <si>
    <t xml:space="preserve">Share</t>
  </si>
  <si>
    <t xml:space="preserve">CHECK AS YOU GO
Baseline finish Friday 01/08/2025. Float on early work: South 6 days, East 4, West 9. If your P6 budget for any activity differs from column N, go back to the resource dictionary and the assignment before you save the baseline. The commonest slips: a calendar left at 24 hours, a material resource priced per hour, or Fixed Units instead of Fixed Duration and Units.</t>
  </si>
  <si>
    <t xml:space="preserve">Resource dictionary</t>
  </si>
  <si>
    <t xml:space="preserve">Section 05 of the brief. Twelve resources in three types. The type decides how P6 turns units into money. Sheet 02 prices every activity from this table.</t>
  </si>
  <si>
    <t xml:space="preserve">Resource</t>
  </si>
  <si>
    <t xml:space="preserve">Type</t>
  </si>
  <si>
    <t xml:space="preserve">Default units/day</t>
  </si>
  <si>
    <t xml:space="preserve">Limit/day</t>
  </si>
  <si>
    <t xml:space="preserve">Price</t>
  </si>
  <si>
    <t xml:space="preserve">Unit</t>
  </si>
  <si>
    <t xml:space="preserve">Priced per</t>
  </si>
  <si>
    <t xml:space="preserve">Site Crew</t>
  </si>
  <si>
    <t xml:space="preserve">Labour</t>
  </si>
  <si>
    <t xml:space="preserve">Hour</t>
  </si>
  <si>
    <t xml:space="preserve">hour</t>
  </si>
  <si>
    <t xml:space="preserve">Excavator Operator</t>
  </si>
  <si>
    <t xml:space="preserve">Labourers</t>
  </si>
  <si>
    <t xml:space="preserve">Carpenters</t>
  </si>
  <si>
    <t xml:space="preserve">Rebar Workers</t>
  </si>
  <si>
    <t xml:space="preserve">Concrete Crew</t>
  </si>
  <si>
    <t xml:space="preserve">Concrete Truck</t>
  </si>
  <si>
    <t xml:space="preserve">Nonlabour</t>
  </si>
  <si>
    <t xml:space="preserve">Excavator</t>
  </si>
  <si>
    <t xml:space="preserve">R009</t>
  </si>
  <si>
    <t xml:space="preserve">Concrete Pump</t>
  </si>
  <si>
    <t xml:space="preserve">Ready-Mix Concrete</t>
  </si>
  <si>
    <t xml:space="preserve">Material</t>
  </si>
  <si>
    <t xml:space="preserve">Cubic yard</t>
  </si>
  <si>
    <t xml:space="preserve">cubic yard</t>
  </si>
  <si>
    <t xml:space="preserve">Reinforcement Steel</t>
  </si>
  <si>
    <t xml:space="preserve">Tonne</t>
  </si>
  <si>
    <t xml:space="preserve">tonne</t>
  </si>
  <si>
    <t xml:space="preserve">Formwork Ply and Props</t>
  </si>
  <si>
    <t xml:space="preserve">Square metre</t>
  </si>
  <si>
    <t xml:space="preserve">square metre</t>
  </si>
  <si>
    <t xml:space="preserve">How each type is costed</t>
  </si>
  <si>
    <t xml:space="preserve">Labour and nonlabour (hours): budgeted units = units per day × number in the gang × duration. Cost = units × price per hour. Site Preparation, North: 2 × 48 h/d × 3 d × £28 = £8,064.</t>
  </si>
  <si>
    <t xml:space="preserve">Material (quantity): enter the budgeted units straight from sheet 04 and let P6 spread them over the activity. Rebar Installation, North: 8.5 t × £850 = £7,225, plus the fixing gang.</t>
  </si>
  <si>
    <t xml:space="preserve">Limits: enter the limit per day on the Units and Prices tab. R004 Carpenters is limited to 128 h a day (two gangs of eight). The baseline asks for 256 h on 10/07 and 11/07. Find that in the Resource Usage Profile before you save the baseline, and say in your report what you would do about it.</t>
  </si>
  <si>
    <t xml:space="preserve">Material quantities</t>
  </si>
  <si>
    <t xml:space="preserve">Section 06 of the brief. The budgeted units for the three material resources. They drive the formwork, rebar and concrete pour costs.</t>
  </si>
  <si>
    <t xml:space="preserve">Ready-mix concrete (CY)</t>
  </si>
  <si>
    <t xml:space="preserve">Reinforcement steel (t)</t>
  </si>
  <si>
    <t xml:space="preserve">Formwork ply and props (m²)</t>
  </si>
  <si>
    <t xml:space="preserve">Steel per CY (t)</t>
  </si>
  <si>
    <t xml:space="preserve">Sense check</t>
  </si>
  <si>
    <t xml:space="preserve">North</t>
  </si>
  <si>
    <t xml:space="preserve">South</t>
  </si>
  <si>
    <t xml:space="preserve">East</t>
  </si>
  <si>
    <t xml:space="preserve">West</t>
  </si>
  <si>
    <t xml:space="preserve">Total</t>
  </si>
  <si>
    <t xml:space="preserve">SENSE CHECK
Steel divided by concrete should sit near 0.10 t per cubic yard on every pad. A pad three times higher is a typing error, not a design. Always sense-check material quantities before you load them; the planner who catches it saves the job the cost of ordering it.</t>
  </si>
  <si>
    <t xml:space="preserve">Week 1 site report</t>
  </si>
  <si>
    <t xml:space="preserve">Section 07 of the brief. Progress to close of play on Wednesday 09/07/2025. New data date Thursday 10/07/2025 09:00. Enter nothing for any activity not listed, then set the data date and schedule.</t>
  </si>
  <si>
    <t xml:space="preserve">Activity ID</t>
  </si>
  <si>
    <t xml:space="preserve">Status</t>
  </si>
  <si>
    <t xml:space="preserve">Actual start</t>
  </si>
  <si>
    <t xml:space="preserve">Actual finish</t>
  </si>
  <si>
    <t xml:space="preserve">Remaining (d)</t>
  </si>
  <si>
    <t xml:space="preserve">Phys %</t>
  </si>
  <si>
    <t xml:space="preserve">Actual units</t>
  </si>
  <si>
    <t xml:space="preserve">Remaining units</t>
  </si>
  <si>
    <t xml:space="preserve">What site said</t>
  </si>
  <si>
    <t xml:space="preserve">Completed</t>
  </si>
  <si>
    <t xml:space="preserve">Completed as planned.</t>
  </si>
  <si>
    <t xml:space="preserve">R001 Site Crew</t>
  </si>
  <si>
    <t xml:space="preserve">h</t>
  </si>
  <si>
    <t xml:space="preserve">Finished Monday 07/07, two days late: buried obstructions. Site crew booked 480 h against 288 h.</t>
  </si>
  <si>
    <t xml:space="preserve">R002 Excavator Operator</t>
  </si>
  <si>
    <t xml:space="preserve">R003 Labourers</t>
  </si>
  <si>
    <t xml:space="preserve">R008 Excavator</t>
  </si>
  <si>
    <t xml:space="preserve">Finished Tuesday 08/07, one day late on a soft spot. Labourers stood down for the extra day.</t>
  </si>
  <si>
    <t xml:space="preserve">In progress</t>
  </si>
  <si>
    <t xml:space="preserve">90% dug. One more day needed, with half the labour gang.</t>
  </si>
  <si>
    <t xml:space="preserve">Started Tuesday 08/07. Wet clay: 25% dug in two days, about half the planned output. Three more days needed at full gang.</t>
  </si>
  <si>
    <t xml:space="preserve">GENERAL
No formwork has started: the formwork gang mobilises on Monday 14/07. Enter nothing for any activity not listed. Then set the data date to 10/07/2025 09:00 and schedule.</t>
  </si>
  <si>
    <t xml:space="preserve">YOU SHOULD FIND
Forecast finish 06/08/2025, three working days late. SPI 0.73, CPI 0.86, estimate at completion £390,677.</t>
  </si>
  <si>
    <t xml:space="preserve">Week 2 site report</t>
  </si>
  <si>
    <t xml:space="preserve">Section 08 of the brief. Progress to close of play on Wednesday 16/07/2025. New data date Thursday 17/07/2025 09:00. Enter nothing for any activity not listed, then set the data date and schedule.</t>
  </si>
  <si>
    <t xml:space="preserve">Finished Friday 11/07, a day earlier than last week's forecast, after a second excavator and operator were brought in.</t>
  </si>
  <si>
    <t xml:space="preserve">Hit a rock band. Finished Friday 11/07, a day later than last week's forecast.</t>
  </si>
  <si>
    <t xml:space="preserve">R004 Carpenters</t>
  </si>
  <si>
    <t xml:space="preserve">Started Monday 14/07. 60% fixed. Two more days.</t>
  </si>
  <si>
    <t xml:space="preserve">R012 Formwork Ply and Props</t>
  </si>
  <si>
    <t xml:space="preserve">m2</t>
  </si>
  <si>
    <t xml:space="preserve">Started Monday 14/07. Half done. Two more days.</t>
  </si>
  <si>
    <t xml:space="preserve">Started Wednesday 16/07 with a second gang. 10% fixed. Four more days.</t>
  </si>
  <si>
    <t xml:space="preserve">GENERAL
East formwork has not started: no carpentry gang free until the North or South gang moves across. Then set the data date to 17/07/2025 09:00 and schedule.</t>
  </si>
  <si>
    <t xml:space="preserve">YOU SHOULD FIND
Forecast finish 05/08/2025, two working days late. SPI 0.68, CPI 0.89, estimate at completion £390,333. The finish date improved by a day and the SPI fell. Your report must explain why.</t>
  </si>
  <si>
    <t xml:space="preserve">P6 dump: baseline (BL1 saved, no progress)</t>
  </si>
  <si>
    <t xml:space="preserve">Paste here, nothing else. In P6 build a layout called MPFC Export with the 18 columns below in this order, select every activity in the Activity Table, Ctrl+C, then click cell A7 here and Ctrl+V. Dates may paste as text with an A after actual dates: the sheets that read this table allow for it.</t>
  </si>
  <si>
    <t xml:space="preserve">P6 columns to display, in order (Activity Table, Columns, Customise):</t>
  </si>
  <si>
    <t xml:space="preserve">Activity Name</t>
  </si>
  <si>
    <t xml:space="preserve">Activity Status</t>
  </si>
  <si>
    <t xml:space="preserve">Original Duration</t>
  </si>
  <si>
    <t xml:space="preserve">Remaining Duration</t>
  </si>
  <si>
    <t xml:space="preserve">Start</t>
  </si>
  <si>
    <t xml:space="preserve">Finish</t>
  </si>
  <si>
    <t xml:space="preserve">Actual Start</t>
  </si>
  <si>
    <t xml:space="preserve">Actual Finish</t>
  </si>
  <si>
    <t xml:space="preserve">Total Float</t>
  </si>
  <si>
    <t xml:space="preserve">Physical % Complete</t>
  </si>
  <si>
    <t xml:space="preserve">Budgeted Labor Units</t>
  </si>
  <si>
    <t xml:space="preserve">Budgeted Nonlabor Units</t>
  </si>
  <si>
    <t xml:space="preserve">Budgeted Total Cost</t>
  </si>
  <si>
    <t xml:space="preserve">Planned Value Cost</t>
  </si>
  <si>
    <t xml:space="preserve">Earned Value Cost</t>
  </si>
  <si>
    <t xml:space="preserve">Actual Cost</t>
  </si>
  <si>
    <t xml:space="preserve">Remaining Cost</t>
  </si>
  <si>
    <t xml:space="preserve">P6 dump: Week 1 update, data date 10/07/2025 09:00</t>
  </si>
  <si>
    <t xml:space="preserve">P6 dump: Week 2 update, data date 17/07/2025 09:00</t>
  </si>
  <si>
    <t xml:space="preserve">Baseline programme (BL1)</t>
  </si>
  <si>
    <t xml:space="preserve">Fills itself from sheet 07. Early Start and Early Finish come from Start and Finish, Critical is derived from Total Float, and the two difference columns compare your P6 budget with the brief: they turn green at zero.</t>
  </si>
  <si>
    <t xml:space="preserve">OD (d)</t>
  </si>
  <si>
    <t xml:space="preserve">Early Start</t>
  </si>
  <si>
    <t xml:space="preserve">Early Finish</t>
  </si>
  <si>
    <t xml:space="preserve">Total Float (d)</t>
  </si>
  <si>
    <t xml:space="preserve">Critical</t>
  </si>
  <si>
    <t xml:space="preserve">Budgeted Labour Units (h)</t>
  </si>
  <si>
    <t xml:space="preserve">Budgeted Nonlabour Units (h)</t>
  </si>
  <si>
    <t xml:space="preserve">Budgeted Total Cost (£)</t>
  </si>
  <si>
    <t xml:space="preserve">Brief budget (£)</t>
  </si>
  <si>
    <t xml:space="preserve">Difference (£)</t>
  </si>
  <si>
    <t xml:space="preserve">Brief labour (h)</t>
  </si>
  <si>
    <t xml:space="preserve">Labour difference (h)</t>
  </si>
  <si>
    <t xml:space="preserve">n/a</t>
  </si>
  <si>
    <t xml:space="preserve">Baseline finish (latest Early Finish)</t>
  </si>
  <si>
    <t xml:space="preserve">Budget at completion and total units</t>
  </si>
  <si>
    <t xml:space="preserve">CHECK AS YOU GO
Every sector budget, the baseline finish and the budget at completion are published on the class dashboard. A red difference means your P6 budget for that activity differs from the brief: look at the calendar (8 h/d), the rate type, and Fixed Duration and Units before you save the baseline.</t>
  </si>
  <si>
    <t xml:space="preserve">Tracker</t>
  </si>
  <si>
    <t xml:space="preserve">Baseline, your VLOOKUP practice</t>
  </si>
  <si>
    <t xml:space="preserve">The same table as sheet 10, but you write the formulas. For each yellow cell write a VLOOKUP against sheet 07 (the table is $A$7:$R$46; count the column you need from the header row there). Rows 1 and 2 are worked for you. The last column tells you whether your result agrees with sheet 10.</t>
  </si>
  <si>
    <t xml:space="preserve">Agrees with sheet 10</t>
  </si>
  <si>
    <t xml:space="preserve">HOW TO WRITE IT
=VLOOKUP($A6,07 P6 dump BL!$A$7:$R$46,6,FALSE) returns the Start of the activity in A6: column 6 of the dump table is Start. Wrap a date in INT() to drop the time. Use FALSE for an exact match on the Activity ID. Copy the first two rows down and change the column number for each field: Finish 7, Total Float 10, Labor Units 12, Nonlabor Units 13, Total Cost 14.</t>
  </si>
  <si>
    <t xml:space="preserve">Week 1 update, data date 10/07/2025 09:00</t>
  </si>
  <si>
    <t xml:space="preserve">Fills itself from sheet 08. Status, dates, remaining duration and Physical % from the Activity Table; PV, EV, AC and Remaining Cost from the earned value cost columns. Variances, EAC, VAC and the indices are formulas. Then read the position below.</t>
  </si>
  <si>
    <t xml:space="preserve">Forecast project finish (Finish of A1210)</t>
  </si>
  <si>
    <t xml:space="preserve">Forecast finish date</t>
  </si>
  <si>
    <t xml:space="preserve">Working days late against baseline</t>
  </si>
  <si>
    <t xml:space="preserve">Critical path now runs through</t>
  </si>
  <si>
    <t xml:space="preserve">Remaining Dur (d)</t>
  </si>
  <si>
    <t xml:space="preserve">Planned Value (£)</t>
  </si>
  <si>
    <t xml:space="preserve">Earned Value (£)</t>
  </si>
  <si>
    <t xml:space="preserve">Actual Cost (£)</t>
  </si>
  <si>
    <t xml:space="preserve">Remaining Cost / ETC (£)</t>
  </si>
  <si>
    <t xml:space="preserve">Schedule Variance (£)</t>
  </si>
  <si>
    <t xml:space="preserve">Cost Variance (£)</t>
  </si>
  <si>
    <t xml:space="preserve">EAC (£)</t>
  </si>
  <si>
    <t xml:space="preserve">VAC (£)</t>
  </si>
  <si>
    <t xml:space="preserve">Project totals</t>
  </si>
  <si>
    <t xml:space="preserve">Earned value by sector</t>
  </si>
  <si>
    <t xml:space="preserve">Earned value summary</t>
  </si>
  <si>
    <t xml:space="preserve">BAC (£)</t>
  </si>
  <si>
    <t xml:space="preserve">PV (£)</t>
  </si>
  <si>
    <t xml:space="preserve">EV (£)</t>
  </si>
  <si>
    <t xml:space="preserve">AC (£)</t>
  </si>
  <si>
    <t xml:space="preserve">SV (£)</t>
  </si>
  <si>
    <t xml:space="preserve">CV (£)</t>
  </si>
  <si>
    <t xml:space="preserve">SPI</t>
  </si>
  <si>
    <t xml:space="preserve">CPI</t>
  </si>
  <si>
    <t xml:space="preserve">Budget at completion (BAC)</t>
  </si>
  <si>
    <t xml:space="preserve">Planned value (PV)</t>
  </si>
  <si>
    <t xml:space="preserve">Earned value (EV)</t>
  </si>
  <si>
    <t xml:space="preserve">Actual cost (AC)</t>
  </si>
  <si>
    <t xml:space="preserve">Project</t>
  </si>
  <si>
    <t xml:space="preserve">Schedule variance (SV = EV - PV)</t>
  </si>
  <si>
    <t xml:space="preserve">Cost variance (CV = EV - AC)</t>
  </si>
  <si>
    <t xml:space="preserve">Estimate to complete (ETC)</t>
  </si>
  <si>
    <t xml:space="preserve">Estimate at completion (EAC = AC + ETC)</t>
  </si>
  <si>
    <t xml:space="preserve">Variance at completion (VAC = BAC - EAC)</t>
  </si>
  <si>
    <t xml:space="preserve">Schedule performance index (SPI = EV / PV)</t>
  </si>
  <si>
    <t xml:space="preserve">Cost performance index (CPI = EV / AC)</t>
  </si>
  <si>
    <t xml:space="preserve">To-complete performance index (TCPI to BAC)</t>
  </si>
  <si>
    <t xml:space="preserve">EAC if the CPI holds (BAC / CPI)</t>
  </si>
  <si>
    <t xml:space="preserve">Read the position</t>
  </si>
  <si>
    <t xml:space="preserve">In one sentence, is the project ahead or behind, and by how much?</t>
  </si>
  <si>
    <t xml:space="preserve">Which sector carries the worst SPI, and why does the project figure hide it?</t>
  </si>
  <si>
    <t xml:space="preserve">What does the CPI tell the client about the final cost?</t>
  </si>
  <si>
    <t xml:space="preserve">Week 2 update, data date 17/07/2025 09:00</t>
  </si>
  <si>
    <t xml:space="preserve">Fills itself from sheet 09. Status, dates, remaining duration and Physical % from the Activity Table; PV, EV, AC and Remaining Cost from the earned value cost columns. Variances, EAC, VAC and the indices are formulas. Then read the position below.</t>
  </si>
  <si>
    <t xml:space="preserve">The finish date improved by a day and the SPI fell. Explain why in plain English.</t>
  </si>
  <si>
    <t xml:space="preserve">Which sector is now driving the critical path, and what does its SPI say?</t>
  </si>
  <si>
    <t xml:space="preserve">Is the EAC credible? Compare EAC = AC + ETC with BAC / CPI.</t>
  </si>
  <si>
    <t xml:space="preserve">PV, EV and AC against BAC at both data dates</t>
  </si>
  <si>
    <t xml:space="preserve">Data date</t>
  </si>
  <si>
    <t xml:space="preserve">Week 1, 10/07/2025</t>
  </si>
  <si>
    <t xml:space="preserve">Week 2, 17/07/2025</t>
  </si>
  <si>
    <t xml:space="preserve">Resource profile, R004 Carpenters</t>
  </si>
  <si>
    <t xml:space="preserve">From the Resource Usage Profile at baseline, daily, units in hours. Enter the budgeted demand for each working day; the sheet compares it with the limit and flags the overallocation.</t>
  </si>
  <si>
    <t xml:space="preserve">Limit per day (h), from sheet 03</t>
  </si>
  <si>
    <t xml:space="preserve">Days over the limit</t>
  </si>
  <si>
    <t xml:space="preserve">Peak demand (h/day)</t>
  </si>
  <si>
    <t xml:space="preserve">Working day</t>
  </si>
  <si>
    <t xml:space="preserve">Date</t>
  </si>
  <si>
    <t xml:space="preserve">Budgeted units (h)</t>
  </si>
  <si>
    <t xml:space="preserve">Over limit (h)</t>
  </si>
  <si>
    <t xml:space="preserve">Gangs needed</t>
  </si>
  <si>
    <t xml:space="preserve">Flag</t>
  </si>
  <si>
    <t xml:space="preserve">What would you do about it? (two or three sentences; this feeds your D3 narrative)</t>
  </si>
  <si>
    <t xml:space="preserve">Narrative (D3)</t>
  </si>
  <si>
    <t xml:space="preserve">One page in plain English for a client who does not use P6. Write in the yellow cells; the word count updates as you type. Keep to the limits.</t>
  </si>
  <si>
    <t xml:space="preserve">Question</t>
  </si>
  <si>
    <t xml:space="preserve">Your answer</t>
  </si>
  <si>
    <t xml:space="preserve">Words</t>
  </si>
  <si>
    <t xml:space="preserve">Limit</t>
  </si>
  <si>
    <t xml:space="preserve">What happened in the first two weeks?</t>
  </si>
  <si>
    <t xml:space="preserve">Where is the critical path now, and what moved it?</t>
  </si>
  <si>
    <t xml:space="preserve">Why did the SPI fall while the finish date improved?</t>
  </si>
  <si>
    <t xml:space="preserve">What would you do about the carpenters?</t>
  </si>
  <si>
    <t xml:space="preserve">What should the client expect at completion?</t>
  </si>
  <si>
    <t xml:space="preserve">Total words</t>
  </si>
  <si>
    <t xml:space="preserve">Submit</t>
  </si>
  <si>
    <t xml:space="preserve">Four deliverables, one upload. Confirm each line, tick the declaration, then save with the file name shown and upload through the cohort group before the date your tutor gives.</t>
  </si>
  <si>
    <t xml:space="preserve">Item</t>
  </si>
  <si>
    <t xml:space="preserve">Deliverable</t>
  </si>
  <si>
    <t xml:space="preserve">How it is judged</t>
  </si>
  <si>
    <t xml:space="preserve">D1</t>
  </si>
  <si>
    <t xml:space="preserve">Answer workbook: every yellow cell filled, both dumps pasted, VLOOKUP practice complete</t>
  </si>
  <si>
    <t xml:space="preserve">The progress tracker on sheet 00 reaches 100%</t>
  </si>
  <si>
    <t xml:space="preserve">D2</t>
  </si>
  <si>
    <t xml:space="preserve">Your Week 2 XER, exported from P6 with BL1 assigned as the project baseline</t>
  </si>
  <si>
    <t xml:space="preserve">You confirm the export: type Y</t>
  </si>
  <si>
    <t xml:space="preserve">D3</t>
  </si>
  <si>
    <t xml:space="preserve">One-page narrative on sheet 15, within the word limits</t>
  </si>
  <si>
    <t xml:space="preserve">Five answers, none over its limit</t>
  </si>
  <si>
    <t xml:space="preserve">D4</t>
  </si>
  <si>
    <t xml:space="preserve">Two screenshots: the Resource Usage Profile for R004 at baseline, and the earned value columns at Week 2</t>
  </si>
  <si>
    <t xml:space="preserve">You confirm the screenshots: type Y</t>
  </si>
  <si>
    <t xml:space="preserve">File name and declaration</t>
  </si>
  <si>
    <t xml:space="preserve">Save this workbook as</t>
  </si>
  <si>
    <t xml:space="preserve">Submitted by</t>
  </si>
  <si>
    <t xml:space="preserve">Pod</t>
  </si>
  <si>
    <t xml:space="preserve">Declaration: this is my own work, built in my own copy of P6, and I have not shared my login or my files with anyone. Type Y to confirm.</t>
  </si>
  <si>
    <t xml:space="preserve">Required before upload</t>
  </si>
</sst>
</file>

<file path=xl/styles.xml><?xml version="1.0" encoding="utf-8"?>
<styleSheet xmlns="http://schemas.openxmlformats.org/spreadsheetml/2006/main">
  <numFmts count="15">
    <numFmt numFmtId="164" formatCode="General"/>
    <numFmt numFmtId="165" formatCode="0"/>
    <numFmt numFmtId="166" formatCode="dd/mm/yyyy"/>
    <numFmt numFmtId="167" formatCode="0%"/>
    <numFmt numFmtId="168" formatCode="\£#,##0;&quot;-£&quot;#,##0;\-"/>
    <numFmt numFmtId="169" formatCode="0.00"/>
    <numFmt numFmtId="170" formatCode="#,##0"/>
    <numFmt numFmtId="171" formatCode="#,##0.##"/>
    <numFmt numFmtId="172" formatCode="0.0%"/>
    <numFmt numFmtId="173" formatCode="\£#,##0.00"/>
    <numFmt numFmtId="174" formatCode="0.0"/>
    <numFmt numFmtId="175" formatCode="dd\-mmm\-yy\ hh:mm"/>
    <numFmt numFmtId="176" formatCode="#,##0;\-#,##0;0"/>
    <numFmt numFmtId="177" formatCode="General"/>
    <numFmt numFmtId="178" formatCode="\£#,##0"/>
  </numFmts>
  <fonts count="20">
    <font>
      <sz val="11"/>
      <color theme="1"/>
      <name val="Calibri"/>
      <family val="2"/>
      <charset val="1"/>
    </font>
    <font>
      <sz val="10"/>
      <name val="Arial"/>
      <family val="0"/>
    </font>
    <font>
      <sz val="10"/>
      <name val="Arial"/>
      <family val="0"/>
    </font>
    <font>
      <sz val="10"/>
      <name val="Arial"/>
      <family val="0"/>
    </font>
    <font>
      <b val="true"/>
      <sz val="8"/>
      <color rgb="FFC9A84C"/>
      <name val="Arial"/>
      <family val="0"/>
      <charset val="1"/>
    </font>
    <font>
      <b val="true"/>
      <sz val="16"/>
      <color rgb="FFFFFFFF"/>
      <name val="Arial"/>
      <family val="0"/>
      <charset val="1"/>
    </font>
    <font>
      <i val="true"/>
      <sz val="9"/>
      <color rgb="FFDCE2EE"/>
      <name val="Arial"/>
      <family val="0"/>
      <charset val="1"/>
    </font>
    <font>
      <b val="true"/>
      <sz val="12"/>
      <color rgb="FF1B2A4A"/>
      <name val="Arial"/>
      <family val="0"/>
      <charset val="1"/>
    </font>
    <font>
      <b val="true"/>
      <sz val="10"/>
      <color rgb="FF233142"/>
      <name val="Arial"/>
      <family val="0"/>
      <charset val="1"/>
    </font>
    <font>
      <sz val="10"/>
      <color rgb="FF0000FF"/>
      <name val="Arial"/>
      <family val="0"/>
      <charset val="1"/>
    </font>
    <font>
      <b val="true"/>
      <sz val="10"/>
      <color rgb="FF1B2A4A"/>
      <name val="Arial"/>
      <family val="0"/>
      <charset val="1"/>
    </font>
    <font>
      <sz val="10"/>
      <color rgb="FF233142"/>
      <name val="Arial"/>
      <family val="0"/>
      <charset val="1"/>
    </font>
    <font>
      <b val="true"/>
      <sz val="9"/>
      <color rgb="FFFFFFFF"/>
      <name val="Arial"/>
      <family val="0"/>
      <charset val="1"/>
    </font>
    <font>
      <sz val="9"/>
      <color rgb="FF233142"/>
      <name val="Arial"/>
      <family val="0"/>
      <charset val="1"/>
    </font>
    <font>
      <sz val="9"/>
      <color rgb="FF8A8578"/>
      <name val="Arial"/>
      <family val="0"/>
      <charset val="1"/>
    </font>
    <font>
      <b val="true"/>
      <sz val="9"/>
      <color rgb="FF1B2A4A"/>
      <name val="Arial"/>
      <family val="0"/>
      <charset val="1"/>
    </font>
    <font>
      <sz val="8"/>
      <color rgb="FF8A8578"/>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1B2A4A"/>
        <bgColor rgb="FF233142"/>
      </patternFill>
    </fill>
    <fill>
      <patternFill patternType="solid">
        <fgColor rgb="FFFAF6EC"/>
        <bgColor rgb="FFF3EDDC"/>
      </patternFill>
    </fill>
    <fill>
      <patternFill patternType="solid">
        <fgColor rgb="FFFFF2B2"/>
        <bgColor rgb="FFFFEB9C"/>
      </patternFill>
    </fill>
    <fill>
      <patternFill patternType="solid">
        <fgColor rgb="FFF3EDDC"/>
        <bgColor rgb="FFE3EFD9"/>
      </patternFill>
    </fill>
    <fill>
      <patternFill patternType="solid">
        <fgColor rgb="FFC9A84C"/>
        <bgColor rgb="FF99CC00"/>
      </patternFill>
    </fill>
  </fills>
  <borders count="5">
    <border diagonalUp="false" diagonalDown="false">
      <left/>
      <right/>
      <top/>
      <bottom/>
      <diagonal/>
    </border>
    <border diagonalUp="false" diagonalDown="false">
      <left style="thin">
        <color rgb="FFD9D2BF"/>
      </left>
      <right style="thin">
        <color rgb="FFD9D2BF"/>
      </right>
      <top style="thin">
        <color rgb="FFD9D2BF"/>
      </top>
      <bottom style="thin">
        <color rgb="FFD9D2BF"/>
      </bottom>
      <diagonal/>
    </border>
    <border diagonalUp="false" diagonalDown="false">
      <left style="medium">
        <color rgb="FFC9A84C"/>
      </left>
      <right/>
      <top/>
      <bottom/>
      <diagonal/>
    </border>
    <border diagonalUp="false" diagonalDown="false">
      <left style="thin">
        <color rgb="FFD9D2BF"/>
      </left>
      <right/>
      <top style="thin">
        <color rgb="FFD9D2BF"/>
      </top>
      <bottom style="thin">
        <color rgb="FFD9D2BF"/>
      </bottom>
      <diagonal/>
    </border>
    <border diagonalUp="false" diagonalDown="false">
      <left style="thin">
        <color rgb="FFD9D2BF"/>
      </left>
      <right/>
      <top style="thin">
        <color rgb="FFD9D2B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2" borderId="0" xfId="0" applyFont="true" applyBorder="true" applyAlignment="true" applyProtection="false">
      <alignment horizontal="general" vertical="center" textRotation="0" wrapText="false" indent="0" shrinkToFit="false"/>
      <protection locked="true" hidden="false"/>
    </xf>
    <xf numFmtId="164" fontId="6" fillId="2" borderId="0"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5" fontId="9" fillId="4" borderId="1" xfId="0" applyFont="true" applyBorder="true" applyAlignment="true" applyProtection="false">
      <alignment horizontal="general" vertical="center" textRotation="0" wrapText="true" indent="0" shrinkToFit="false"/>
      <protection locked="true" hidden="false"/>
    </xf>
    <xf numFmtId="166" fontId="9" fillId="4" borderId="1" xfId="0" applyFont="true" applyBorder="true" applyAlignment="true" applyProtection="false">
      <alignment horizontal="general" vertical="center" textRotation="0" wrapText="true" indent="0"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11" fillId="3" borderId="1" xfId="0" applyFont="true" applyBorder="true" applyAlignment="true" applyProtection="false">
      <alignment horizontal="general" vertical="center" textRotation="0" wrapText="true" indent="0" shrinkToFit="false"/>
      <protection locked="true" hidden="false"/>
    </xf>
    <xf numFmtId="164" fontId="11" fillId="6" borderId="1" xfId="0" applyFont="true" applyBorder="true" applyAlignment="true" applyProtection="false">
      <alignment horizontal="general" vertical="center" textRotation="0" wrapText="tru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8" fillId="5" borderId="1" xfId="0" applyFont="true" applyBorder="true" applyAlignment="true" applyProtection="false">
      <alignment horizontal="general" vertical="center" textRotation="0" wrapText="true" indent="0" shrinkToFit="false"/>
      <protection locked="true" hidden="false"/>
    </xf>
    <xf numFmtId="167" fontId="8" fillId="5" borderId="1" xfId="0" applyFont="true" applyBorder="true" applyAlignment="true" applyProtection="false">
      <alignment horizontal="center" vertical="center" textRotation="0" wrapText="true" indent="0" shrinkToFit="false"/>
      <protection locked="true" hidden="false"/>
    </xf>
    <xf numFmtId="168" fontId="11" fillId="0" borderId="1" xfId="0" applyFont="true" applyBorder="true" applyAlignment="true" applyProtection="false">
      <alignment horizontal="center" vertical="center" textRotation="0" wrapText="true" indent="0" shrinkToFit="false"/>
      <protection locked="true" hidden="false"/>
    </xf>
    <xf numFmtId="166" fontId="11" fillId="0" borderId="1" xfId="0" applyFont="true" applyBorder="true" applyAlignment="true" applyProtection="false">
      <alignment horizontal="center" vertical="center" textRotation="0" wrapText="true" indent="0" shrinkToFit="false"/>
      <protection locked="true" hidden="false"/>
    </xf>
    <xf numFmtId="169" fontId="11" fillId="0" borderId="1" xfId="0" applyFont="true" applyBorder="true" applyAlignment="true" applyProtection="false">
      <alignment horizontal="center" vertical="center" textRotation="0" wrapText="true" indent="0" shrinkToFit="false"/>
      <protection locked="true" hidden="false"/>
    </xf>
    <xf numFmtId="165" fontId="11" fillId="0" borderId="1" xfId="0" applyFont="true" applyBorder="true" applyAlignment="true" applyProtection="false">
      <alignment horizontal="center" vertical="center" textRotation="0" wrapText="true" indent="0" shrinkToFit="false"/>
      <protection locked="true" hidden="false"/>
    </xf>
    <xf numFmtId="164" fontId="13" fillId="3" borderId="2"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11" fillId="3" borderId="3" xfId="0" applyFont="true" applyBorder="true" applyAlignment="true" applyProtection="false">
      <alignment horizontal="general" vertical="center" textRotation="0" wrapText="true" indent="0" shrinkToFit="false"/>
      <protection locked="true" hidden="false"/>
    </xf>
    <xf numFmtId="164" fontId="10" fillId="5" borderId="1" xfId="0" applyFont="true" applyBorder="true" applyAlignment="true" applyProtection="false">
      <alignment horizontal="general" vertical="center"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70" fontId="11" fillId="0" borderId="1" xfId="0" applyFont="true" applyBorder="true" applyAlignment="true" applyProtection="false">
      <alignment horizontal="right" vertical="center" textRotation="0" wrapText="true" indent="0" shrinkToFit="false"/>
      <protection locked="true" hidden="false"/>
    </xf>
    <xf numFmtId="168" fontId="8" fillId="0" borderId="1" xfId="0" applyFont="true" applyBorder="true" applyAlignment="true" applyProtection="false">
      <alignment horizontal="right" vertical="center" textRotation="0" wrapText="true" indent="0" shrinkToFit="false"/>
      <protection locked="true" hidden="false"/>
    </xf>
    <xf numFmtId="164" fontId="14" fillId="3" borderId="1" xfId="0" applyFont="true" applyBorder="true" applyAlignment="true" applyProtection="false">
      <alignment horizontal="general" vertical="center" textRotation="0" wrapText="true" indent="0" shrinkToFit="false"/>
      <protection locked="true" hidden="false"/>
    </xf>
    <xf numFmtId="171" fontId="11" fillId="3" borderId="1" xfId="0" applyFont="true" applyBorder="true" applyAlignment="true" applyProtection="false">
      <alignment horizontal="right" vertical="center" textRotation="0" wrapText="true" indent="0" shrinkToFit="false"/>
      <protection locked="true" hidden="false"/>
    </xf>
    <xf numFmtId="170" fontId="8" fillId="5" borderId="1" xfId="0" applyFont="true" applyBorder="true" applyAlignment="true" applyProtection="false">
      <alignment horizontal="right" vertical="center" textRotation="0" wrapText="true" indent="0" shrinkToFit="false"/>
      <protection locked="true" hidden="false"/>
    </xf>
    <xf numFmtId="168" fontId="8" fillId="5" borderId="1" xfId="0" applyFont="true" applyBorder="true" applyAlignment="true" applyProtection="false">
      <alignment horizontal="right" vertical="center" textRotation="0" wrapText="tru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8" fontId="11" fillId="0" borderId="1" xfId="0" applyFont="true" applyBorder="true" applyAlignment="true" applyProtection="false">
      <alignment horizontal="right" vertical="center" textRotation="0" wrapText="true" indent="0" shrinkToFit="false"/>
      <protection locked="true" hidden="false"/>
    </xf>
    <xf numFmtId="172" fontId="11" fillId="0" borderId="1" xfId="0" applyFont="true" applyBorder="true" applyAlignment="true" applyProtection="false">
      <alignment horizontal="right" vertical="center" textRotation="0" wrapText="true" indent="0" shrinkToFit="false"/>
      <protection locked="true" hidden="false"/>
    </xf>
    <xf numFmtId="173" fontId="11" fillId="3" borderId="1" xfId="0" applyFont="true" applyBorder="true" applyAlignment="true" applyProtection="false">
      <alignment horizontal="right" vertical="center" textRotation="0" wrapText="true" indent="0" shrinkToFit="false"/>
      <protection locked="true" hidden="false"/>
    </xf>
    <xf numFmtId="164" fontId="11" fillId="0" borderId="3" xfId="0" applyFont="true" applyBorder="true" applyAlignment="true" applyProtection="false">
      <alignment horizontal="general" vertical="center" textRotation="0" wrapText="true" indent="0" shrinkToFit="false"/>
      <protection locked="true" hidden="false"/>
    </xf>
    <xf numFmtId="165" fontId="11" fillId="3" borderId="1" xfId="0" applyFont="true" applyBorder="true" applyAlignment="true" applyProtection="false">
      <alignment horizontal="right" vertical="center" textRotation="0" wrapText="true" indent="0" shrinkToFit="false"/>
      <protection locked="true" hidden="false"/>
    </xf>
    <xf numFmtId="174" fontId="11" fillId="3" borderId="1" xfId="0" applyFont="true" applyBorder="true" applyAlignment="true" applyProtection="false">
      <alignment horizontal="right" vertical="center" textRotation="0" wrapText="true" indent="0" shrinkToFit="false"/>
      <protection locked="true" hidden="false"/>
    </xf>
    <xf numFmtId="169" fontId="11" fillId="0" borderId="1" xfId="0" applyFont="true" applyBorder="true" applyAlignment="true" applyProtection="false">
      <alignment horizontal="right" vertical="center" textRotation="0" wrapText="true" indent="0" shrinkToFit="false"/>
      <protection locked="true" hidden="false"/>
    </xf>
    <xf numFmtId="165" fontId="8" fillId="5" borderId="1" xfId="0" applyFont="true" applyBorder="true" applyAlignment="true" applyProtection="false">
      <alignment horizontal="right" vertical="center" textRotation="0" wrapText="true" indent="0" shrinkToFit="false"/>
      <protection locked="true" hidden="false"/>
    </xf>
    <xf numFmtId="174" fontId="8" fillId="5" borderId="1" xfId="0" applyFont="true" applyBorder="true" applyAlignment="true" applyProtection="false">
      <alignment horizontal="right" vertical="center" textRotation="0" wrapText="true" indent="0" shrinkToFit="false"/>
      <protection locked="true" hidden="false"/>
    </xf>
    <xf numFmtId="166" fontId="11" fillId="3" borderId="1" xfId="0" applyFont="true" applyBorder="true" applyAlignment="true" applyProtection="false">
      <alignment horizontal="center" vertical="center" textRotation="0" wrapText="true" indent="0" shrinkToFit="false"/>
      <protection locked="true" hidden="false"/>
    </xf>
    <xf numFmtId="165" fontId="11" fillId="3" borderId="1" xfId="0" applyFont="true" applyBorder="true" applyAlignment="true" applyProtection="false">
      <alignment horizontal="center" vertical="center" textRotation="0" wrapText="true" indent="0" shrinkToFit="false"/>
      <protection locked="true" hidden="false"/>
    </xf>
    <xf numFmtId="167" fontId="11" fillId="3" borderId="1" xfId="0" applyFont="true" applyBorder="true" applyAlignment="true" applyProtection="false">
      <alignment horizontal="center" vertical="center" textRotation="0" wrapText="tru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75" fontId="9" fillId="4" borderId="1" xfId="0" applyFont="true" applyBorder="true" applyAlignment="true" applyProtection="false">
      <alignment horizontal="general" vertical="center" textRotation="0" wrapText="true" indent="0" shrinkToFit="false"/>
      <protection locked="true" hidden="false"/>
    </xf>
    <xf numFmtId="167" fontId="9" fillId="4" borderId="1" xfId="0" applyFont="true" applyBorder="true" applyAlignment="true" applyProtection="false">
      <alignment horizontal="general" vertical="center" textRotation="0" wrapText="true" indent="0" shrinkToFit="false"/>
      <protection locked="true" hidden="false"/>
    </xf>
    <xf numFmtId="173" fontId="9" fillId="4" borderId="1" xfId="0" applyFont="true" applyBorder="true" applyAlignment="true" applyProtection="false">
      <alignment horizontal="general" vertical="center" textRotation="0" wrapText="true" indent="0" shrinkToFit="false"/>
      <protection locked="true" hidden="false"/>
    </xf>
    <xf numFmtId="166" fontId="9" fillId="4" borderId="1" xfId="0" applyFont="true" applyBorder="true" applyAlignment="true" applyProtection="false">
      <alignment horizontal="center" vertical="center" textRotation="0" wrapText="false" indent="0" shrinkToFit="false"/>
      <protection locked="true" hidden="false"/>
    </xf>
    <xf numFmtId="165" fontId="11" fillId="3" borderId="1" xfId="0" applyFont="true" applyBorder="true" applyAlignment="true" applyProtection="false">
      <alignment horizontal="center" vertical="center" textRotation="0" wrapText="false" indent="0" shrinkToFit="false"/>
      <protection locked="true" hidden="false"/>
    </xf>
    <xf numFmtId="170" fontId="9" fillId="4" borderId="1" xfId="0" applyFont="true" applyBorder="true" applyAlignment="true" applyProtection="false">
      <alignment horizontal="right" vertical="center" textRotation="0" wrapText="false" indent="0" shrinkToFit="false"/>
      <protection locked="true" hidden="false"/>
    </xf>
    <xf numFmtId="168" fontId="9" fillId="4" borderId="1" xfId="0" applyFont="true" applyBorder="true" applyAlignment="true" applyProtection="false">
      <alignment horizontal="right" vertical="center" textRotation="0" wrapText="false" indent="0" shrinkToFit="false"/>
      <protection locked="true" hidden="false"/>
    </xf>
    <xf numFmtId="176" fontId="11" fillId="0" borderId="1" xfId="0" applyFont="true" applyBorder="true" applyAlignment="true" applyProtection="false">
      <alignment horizontal="right" vertical="center" textRotation="0" wrapText="true" indent="0" shrinkToFit="false"/>
      <protection locked="true" hidden="false"/>
    </xf>
    <xf numFmtId="165" fontId="9" fillId="4" borderId="1" xfId="0" applyFont="true" applyBorder="true" applyAlignment="true" applyProtection="false">
      <alignment horizontal="center" vertical="center" textRotation="0" wrapText="false" indent="0" shrinkToFit="false"/>
      <protection locked="true" hidden="false"/>
    </xf>
    <xf numFmtId="166" fontId="8" fillId="5" borderId="1" xfId="0" applyFont="true" applyBorder="true" applyAlignment="true" applyProtection="false">
      <alignment horizontal="center" vertical="center" textRotation="0" wrapText="true" indent="0" shrinkToFit="false"/>
      <protection locked="true" hidden="false"/>
    </xf>
    <xf numFmtId="176" fontId="8" fillId="5" borderId="1" xfId="0" applyFont="true" applyBorder="true" applyAlignment="true" applyProtection="false">
      <alignment horizontal="right" vertical="center"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77" fontId="0" fillId="0" borderId="0" xfId="0" applyFont="false" applyBorder="false" applyAlignment="false" applyProtection="false">
      <alignment horizontal="general" vertical="bottom" textRotation="0" wrapText="false" indent="0" shrinkToFit="false"/>
      <protection locked="true" hidden="false"/>
    </xf>
    <xf numFmtId="166" fontId="8" fillId="0" borderId="1" xfId="0" applyFont="true" applyBorder="true" applyAlignment="true" applyProtection="false">
      <alignment horizontal="center" vertical="center" textRotation="0" wrapText="true" indent="0" shrinkToFit="false"/>
      <protection locked="true" hidden="false"/>
    </xf>
    <xf numFmtId="165" fontId="8" fillId="0" borderId="1" xfId="0" applyFont="true" applyBorder="true" applyAlignment="true" applyProtection="false">
      <alignment horizontal="center" vertical="center" textRotation="0" wrapText="true" indent="0" shrinkToFit="false"/>
      <protection locked="true" hidden="false"/>
    </xf>
    <xf numFmtId="164" fontId="9" fillId="4" borderId="3"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false" indent="0" shrinkToFit="false"/>
      <protection locked="true" hidden="false"/>
    </xf>
    <xf numFmtId="167" fontId="9" fillId="4" borderId="1" xfId="0" applyFont="true" applyBorder="true" applyAlignment="true" applyProtection="false">
      <alignment horizontal="center" vertical="center" textRotation="0" wrapText="false" indent="0" shrinkToFit="false"/>
      <protection locked="true" hidden="false"/>
    </xf>
    <xf numFmtId="169" fontId="8" fillId="0" borderId="1" xfId="0" applyFont="true" applyBorder="true" applyAlignment="true" applyProtection="false">
      <alignment horizontal="center" vertical="center" textRotation="0" wrapText="true" indent="0" shrinkToFit="false"/>
      <protection locked="true" hidden="false"/>
    </xf>
    <xf numFmtId="169" fontId="8" fillId="5" borderId="1" xfId="0" applyFont="true" applyBorder="true" applyAlignment="true" applyProtection="false">
      <alignment horizontal="right" vertical="center" textRotation="0" wrapText="true" indent="0" shrinkToFit="false"/>
      <protection locked="true" hidden="false"/>
    </xf>
    <xf numFmtId="169" fontId="8" fillId="0" borderId="1" xfId="0" applyFont="true" applyBorder="true" applyAlignment="true" applyProtection="false">
      <alignment horizontal="right" vertical="center" textRotation="0" wrapText="true" indent="0" shrinkToFit="false"/>
      <protection locked="true" hidden="false"/>
    </xf>
    <xf numFmtId="164" fontId="8" fillId="3" borderId="3" xfId="0" applyFont="true" applyBorder="true" applyAlignment="true" applyProtection="false">
      <alignment horizontal="general" vertical="center" textRotation="0" wrapText="true" indent="0" shrinkToFit="false"/>
      <protection locked="true" hidden="false"/>
    </xf>
    <xf numFmtId="164" fontId="9" fillId="4" borderId="4" xfId="0" applyFont="true" applyBorder="true" applyAlignment="true" applyProtection="false">
      <alignment horizontal="general" vertical="top" textRotation="0" wrapText="true" indent="0" shrinkToFit="false"/>
      <protection locked="true" hidden="false"/>
    </xf>
    <xf numFmtId="165" fontId="8" fillId="3" borderId="1" xfId="0" applyFont="true" applyBorder="true" applyAlignment="true" applyProtection="false">
      <alignment horizontal="center" vertical="center" textRotation="0" wrapText="true" indent="0" shrinkToFit="false"/>
      <protection locked="true" hidden="false"/>
    </xf>
    <xf numFmtId="165" fontId="9" fillId="4" borderId="1" xfId="0" applyFont="true" applyBorder="true" applyAlignment="true" applyProtection="false">
      <alignment horizontal="center" vertical="bottom" textRotation="0" wrapText="false" indent="0" shrinkToFit="false"/>
      <protection locked="true" hidden="false"/>
    </xf>
    <xf numFmtId="174" fontId="11" fillId="0" borderId="1"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64" fontId="8" fillId="0" borderId="3"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7">
    <dxf>
      <font>
        <name val="Arial"/>
        <charset val="1"/>
        <family val="0"/>
        <b val="1"/>
        <color rgb="FF2F5E1E"/>
      </font>
      <fill>
        <patternFill>
          <bgColor rgb="FFE3EFD9"/>
        </patternFill>
      </fill>
    </dxf>
    <dxf>
      <font>
        <name val="Arial"/>
        <charset val="1"/>
        <family val="0"/>
        <b val="1"/>
        <color rgb="FF7A5A00"/>
      </font>
      <fill>
        <patternFill>
          <bgColor rgb="FFFFEB9C"/>
        </patternFill>
      </fill>
    </dxf>
    <dxf>
      <font>
        <name val="Arial"/>
        <charset val="1"/>
        <family val="0"/>
        <b val="1"/>
        <color rgb="FF9C2A1B"/>
      </font>
      <fill>
        <patternFill>
          <bgColor rgb="FFF8D7D3"/>
        </patternFill>
      </fill>
    </dxf>
    <dxf>
      <font>
        <name val="Arial"/>
        <charset val="1"/>
        <family val="0"/>
        <color rgb="FF2F5E1E"/>
      </font>
      <fill>
        <patternFill>
          <bgColor rgb="FFE3EFD9"/>
        </patternFill>
      </fill>
    </dxf>
    <dxf>
      <fill>
        <patternFill patternType="solid">
          <fgColor rgb="FF1B2A4A"/>
          <bgColor rgb="FF000000"/>
        </patternFill>
      </fill>
    </dxf>
    <dxf>
      <fill>
        <patternFill patternType="solid">
          <fgColor rgb="FFF3EDDC"/>
          <bgColor rgb="FF000000"/>
        </patternFill>
      </fill>
    </dxf>
    <dxf>
      <fill>
        <patternFill patternType="solid">
          <fgColor rgb="FFFAF6EC"/>
          <bgColor rgb="FF000000"/>
        </patternFill>
      </fill>
    </dxf>
    <dxf>
      <fill>
        <patternFill patternType="solid">
          <fgColor rgb="FF233142"/>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FFF2B2"/>
          <bgColor rgb="FF000000"/>
        </patternFill>
      </fill>
    </dxf>
    <dxf>
      <fill>
        <patternFill patternType="solid">
          <fgColor rgb="FF0000FF"/>
          <bgColor rgb="FF000000"/>
        </patternFill>
      </fill>
    </dxf>
    <dxf>
      <fill>
        <patternFill patternType="solid">
          <bgColor rgb="FF000000"/>
        </patternFill>
      </fill>
    </dxf>
    <dxf>
      <font>
        <name val="Arial"/>
        <charset val="1"/>
        <family val="0"/>
        <color rgb="FF9C2A1B"/>
      </font>
    </dxf>
    <dxf>
      <fill>
        <patternFill patternType="solid">
          <fgColor rgb="FFE3EFD9"/>
          <bgColor rgb="FF000000"/>
        </patternFill>
      </fill>
    </dxf>
    <dxf>
      <fill>
        <patternFill patternType="solid">
          <fgColor rgb="FF2F5E1E"/>
          <bgColor rgb="FF000000"/>
        </patternFill>
      </fill>
    </dxf>
    <dxf>
      <font>
        <name val="Arial"/>
        <charset val="1"/>
        <family val="0"/>
        <color rgb="FF55606F"/>
      </font>
    </dxf>
  </dxfs>
  <colors>
    <indexedColors>
      <rgbColor rgb="FF000000"/>
      <rgbColor rgb="FFFFFFFF"/>
      <rgbColor rgb="FFFF0000"/>
      <rgbColor rgb="FF00FF00"/>
      <rgbColor rgb="FF0000FF"/>
      <rgbColor rgb="FFFFEB9C"/>
      <rgbColor rgb="FFFF00FF"/>
      <rgbColor rgb="FF00FFFF"/>
      <rgbColor rgb="FF800000"/>
      <rgbColor rgb="FF008000"/>
      <rgbColor rgb="FF000080"/>
      <rgbColor rgb="FF7A5A00"/>
      <rgbColor rgb="FF800080"/>
      <rgbColor rgb="FF008080"/>
      <rgbColor rgb="FFD9D2BF"/>
      <rgbColor rgb="FF878787"/>
      <rgbColor rgb="FF8A8578"/>
      <rgbColor rgb="FFC25A47"/>
      <rgbColor rgb="FFFAF6EC"/>
      <rgbColor rgb="FFDCE2EE"/>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3EDDC"/>
      <rgbColor rgb="FFE3EFD9"/>
      <rgbColor rgb="FFFFF2B2"/>
      <rgbColor rgb="FF99CCFF"/>
      <rgbColor rgb="FFFF99CC"/>
      <rgbColor rgb="FFCC99FF"/>
      <rgbColor rgb="FFF8D7D3"/>
      <rgbColor rgb="FF3366FF"/>
      <rgbColor rgb="FF33CCCC"/>
      <rgbColor rgb="FF99CC00"/>
      <rgbColor rgb="FFFFCC00"/>
      <rgbColor rgb="FFC9A84C"/>
      <rgbColor rgb="FFFF6600"/>
      <rgbColor rgb="FF55606F"/>
      <rgbColor rgb="FF8E9AB3"/>
      <rgbColor rgb="FF1B2A4A"/>
      <rgbColor rgb="FF339966"/>
      <rgbColor rgb="FF003300"/>
      <rgbColor rgb="FF2F5E1E"/>
      <rgbColor rgb="FF9C2A1B"/>
      <rgbColor rgb="FF993366"/>
      <rgbColor rgb="FF333399"/>
      <rgbColor rgb="FF2331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Planned, earned and actual against the budget</a:t>
            </a:r>
          </a:p>
        </c:rich>
      </c:tx>
      <c:overlay val="0"/>
      <c:spPr>
        <a:noFill/>
        <a:ln w="0">
          <a:noFill/>
        </a:ln>
      </c:spPr>
    </c:title>
    <c:autoTitleDeleted val="0"/>
    <c:plotArea>
      <c:barChart>
        <c:barDir val="col"/>
        <c:grouping val="clustered"/>
        <c:varyColors val="0"/>
        <c:ser>
          <c:idx val="0"/>
          <c:order val="0"/>
          <c:tx>
            <c:strRef>
              <c:f>'13 Week 2'!B69</c:f>
              <c:strCache>
                <c:ptCount val="1"/>
                <c:pt idx="0">
                  <c:v>PV (£)</c:v>
                </c:pt>
              </c:strCache>
            </c:strRef>
          </c:tx>
          <c:spPr>
            <a:solidFill>
              <a:srgbClr val="1b2a4a"/>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 Week 2'!$A$70:$A$71</c:f>
              <c:strCache>
                <c:ptCount val="2"/>
                <c:pt idx="0">
                  <c:v>Week 1, 10/07/2025</c:v>
                </c:pt>
                <c:pt idx="1">
                  <c:v>Week 2, 17/07/2025</c:v>
                </c:pt>
              </c:strCache>
            </c:strRef>
          </c:cat>
          <c:val>
            <c:numRef>
              <c:f>'13 Week 2'!$B$70:$B$71</c:f>
              <c:numCache>
                <c:formatCode>\£#,##0;"-£"#,##0;\-</c:formatCode>
                <c:ptCount val="2"/>
                <c:pt idx="0">
                  <c:v>0</c:v>
                </c:pt>
                <c:pt idx="1">
                  <c:v>0</c:v>
                </c:pt>
              </c:numCache>
            </c:numRef>
          </c:val>
        </c:ser>
        <c:ser>
          <c:idx val="1"/>
          <c:order val="1"/>
          <c:tx>
            <c:strRef>
              <c:f>'13 Week 2'!C69</c:f>
              <c:strCache>
                <c:ptCount val="1"/>
                <c:pt idx="0">
                  <c:v>EV (£)</c:v>
                </c:pt>
              </c:strCache>
            </c:strRef>
          </c:tx>
          <c:spPr>
            <a:solidFill>
              <a:srgbClr val="c9a84c"/>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 Week 2'!$A$70:$A$71</c:f>
              <c:strCache>
                <c:ptCount val="2"/>
                <c:pt idx="0">
                  <c:v>Week 1, 10/07/2025</c:v>
                </c:pt>
                <c:pt idx="1">
                  <c:v>Week 2, 17/07/2025</c:v>
                </c:pt>
              </c:strCache>
            </c:strRef>
          </c:cat>
          <c:val>
            <c:numRef>
              <c:f>'13 Week 2'!$C$70:$C$71</c:f>
              <c:numCache>
                <c:formatCode>\£#,##0;"-£"#,##0;\-</c:formatCode>
                <c:ptCount val="2"/>
                <c:pt idx="0">
                  <c:v>0</c:v>
                </c:pt>
                <c:pt idx="1">
                  <c:v>0</c:v>
                </c:pt>
              </c:numCache>
            </c:numRef>
          </c:val>
        </c:ser>
        <c:ser>
          <c:idx val="2"/>
          <c:order val="2"/>
          <c:tx>
            <c:strRef>
              <c:f>'13 Week 2'!D69</c:f>
              <c:strCache>
                <c:ptCount val="1"/>
                <c:pt idx="0">
                  <c:v>AC (£)</c:v>
                </c:pt>
              </c:strCache>
            </c:strRef>
          </c:tx>
          <c:spPr>
            <a:solidFill>
              <a:srgbClr val="c25a47"/>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 Week 2'!$A$70:$A$71</c:f>
              <c:strCache>
                <c:ptCount val="2"/>
                <c:pt idx="0">
                  <c:v>Week 1, 10/07/2025</c:v>
                </c:pt>
                <c:pt idx="1">
                  <c:v>Week 2, 17/07/2025</c:v>
                </c:pt>
              </c:strCache>
            </c:strRef>
          </c:cat>
          <c:val>
            <c:numRef>
              <c:f>'13 Week 2'!$D$70:$D$71</c:f>
              <c:numCache>
                <c:formatCode>\£#,##0;"-£"#,##0;\-</c:formatCode>
                <c:ptCount val="2"/>
                <c:pt idx="0">
                  <c:v>0</c:v>
                </c:pt>
                <c:pt idx="1">
                  <c:v>0</c:v>
                </c:pt>
              </c:numCache>
            </c:numRef>
          </c:val>
        </c:ser>
        <c:gapWidth val="150"/>
        <c:overlap val="0"/>
        <c:axId val="90109346"/>
        <c:axId val="9197093"/>
      </c:barChart>
      <c:lineChart>
        <c:grouping val="standard"/>
        <c:varyColors val="0"/>
        <c:ser>
          <c:idx val="3"/>
          <c:order val="3"/>
          <c:tx>
            <c:strRef>
              <c:f>'13 Week 2'!E69</c:f>
              <c:strCache>
                <c:ptCount val="1"/>
                <c:pt idx="0">
                  <c:v>BAC (£)</c:v>
                </c:pt>
              </c:strCache>
            </c:strRef>
          </c:tx>
          <c:spPr>
            <a:solidFill>
              <a:srgbClr val="8a8578"/>
            </a:solidFill>
            <a:ln w="28440">
              <a:solidFill>
                <a:srgbClr val="8a8578"/>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'13 Week 2'!$A$70:$A$71</c:f>
              <c:strCache>
                <c:ptCount val="2"/>
                <c:pt idx="0">
                  <c:v>Week 1, 10/07/2025</c:v>
                </c:pt>
                <c:pt idx="1">
                  <c:v>Week 2, 17/07/2025</c:v>
                </c:pt>
              </c:strCache>
            </c:strRef>
          </c:cat>
          <c:val>
            <c:numRef>
              <c:f>'13 Week 2'!$E$70:$E$71</c:f>
              <c:numCache>
                <c:formatCode>\£#,##0;"-£"#,##0;\-</c:formatCode>
                <c:ptCount val="2"/>
                <c:pt idx="0">
                  <c:v>371621</c:v>
                </c:pt>
                <c:pt idx="1">
                  <c:v>371621</c:v>
                </c:pt>
              </c:numCache>
            </c:numRef>
          </c:val>
          <c:smooth val="1"/>
        </c:ser>
        <c:hiLowLines>
          <c:spPr>
            <a:ln w="0">
              <a:noFill/>
            </a:ln>
          </c:spPr>
        </c:hiLowLines>
        <c:marker val="0"/>
        <c:axId val="90109346"/>
        <c:axId val="9197093"/>
      </c:lineChart>
      <c:catAx>
        <c:axId val="9010934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197093"/>
        <c:crosses val="autoZero"/>
        <c:auto val="1"/>
        <c:lblAlgn val="ctr"/>
        <c:lblOffset val="100"/>
        <c:noMultiLvlLbl val="0"/>
      </c:catAx>
      <c:valAx>
        <c:axId val="919709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10934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R004 Carpenters, baseline demand against the 128 h limit</a:t>
            </a:r>
          </a:p>
        </c:rich>
      </c:tx>
      <c:overlay val="0"/>
      <c:spPr>
        <a:noFill/>
        <a:ln w="0">
          <a:noFill/>
        </a:ln>
      </c:spPr>
    </c:title>
    <c:autoTitleDeleted val="0"/>
    <c:plotArea>
      <c:barChart>
        <c:barDir val="col"/>
        <c:grouping val="clustered"/>
        <c:varyColors val="0"/>
        <c:ser>
          <c:idx val="0"/>
          <c:order val="0"/>
          <c:tx>
            <c:strRef>
              <c:f>'14 Carpenters'!C9</c:f>
              <c:strCache>
                <c:ptCount val="1"/>
                <c:pt idx="0">
                  <c:v>Budgeted units (h)</c:v>
                </c:pt>
              </c:strCache>
            </c:strRef>
          </c:tx>
          <c:spPr>
            <a:solidFill>
              <a:srgbClr val="c9a84c"/>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'14 Carpenters'!$A$10:$A$33</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'14 Carpenters'!$C$10:$C$33</c:f>
              <c:numCache>
                <c:formatCode>General</c:formatCode>
                <c:ptCount val="24"/>
              </c:numCache>
            </c:numRef>
          </c:val>
        </c:ser>
        <c:gapWidth val="150"/>
        <c:overlap val="0"/>
        <c:axId val="62216526"/>
        <c:axId val="20978002"/>
      </c:barChart>
      <c:catAx>
        <c:axId val="62216526"/>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Working day</a:t>
                </a:r>
              </a:p>
            </c:rich>
          </c:tx>
          <c:overlay val="0"/>
          <c:spPr>
            <a:noFill/>
            <a:ln w="0">
              <a:noFill/>
            </a:ln>
          </c:spPr>
        </c:title>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0978002"/>
        <c:crosses val="autoZero"/>
        <c:auto val="1"/>
        <c:lblAlgn val="ctr"/>
        <c:lblOffset val="100"/>
        <c:noMultiLvlLbl val="0"/>
      </c:catAx>
      <c:valAx>
        <c:axId val="2097800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Hours per day</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221652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4.xml.rels><?xml version="1.0" encoding="UTF-8"?>
<Relationships xmlns="http://schemas.openxmlformats.org/package/2006/relationships"><Relationship Id="rId1" Type="http://schemas.openxmlformats.org/officeDocument/2006/relationships/chart" Target="../charts/chart1.xml"/>
</Relationships>
</file>

<file path=xl/drawings/_rels/drawing5.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67</xdr:row>
      <xdr:rowOff>78120</xdr:rowOff>
    </xdr:from>
    <xdr:to>
      <xdr:col>13</xdr:col>
      <xdr:colOff>558720</xdr:colOff>
      <xdr:row>83</xdr:row>
      <xdr:rowOff>79200</xdr:rowOff>
    </xdr:to>
    <xdr:graphicFrame>
      <xdr:nvGraphicFramePr>
        <xdr:cNvPr id="0" name="Chart 1"/>
        <xdr:cNvGraphicFramePr/>
      </xdr:nvGraphicFramePr>
      <xdr:xfrm>
        <a:off x="6696000" y="15211440"/>
        <a:ext cx="647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7</xdr:row>
      <xdr:rowOff>78120</xdr:rowOff>
    </xdr:from>
    <xdr:to>
      <xdr:col>17</xdr:col>
      <xdr:colOff>570240</xdr:colOff>
      <xdr:row>22</xdr:row>
      <xdr:rowOff>89640</xdr:rowOff>
    </xdr:to>
    <xdr:graphicFrame>
      <xdr:nvGraphicFramePr>
        <xdr:cNvPr id="1" name="Chart 1"/>
        <xdr:cNvGraphicFramePr/>
      </xdr:nvGraphicFramePr>
      <xdr:xfrm>
        <a:off x="7048440" y="1876320"/>
        <a:ext cx="719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1.xml.rels><?xml version="1.0" encoding="UTF-8"?>
<Relationships xmlns="http://schemas.openxmlformats.org/package/2006/relationships"><Relationship Id="rId1" Type="http://schemas.openxmlformats.org/officeDocument/2006/relationships/drawing" Target="../drawings/drawing1.xml"/>
</Relationships>
</file>

<file path=xl/worksheets/_rels/sheet12.xml.rels><?xml version="1.0" encoding="UTF-8"?>
<Relationships xmlns="http://schemas.openxmlformats.org/package/2006/relationships"><Relationship Id="rId1" Type="http://schemas.openxmlformats.org/officeDocument/2006/relationships/drawing" Target="../drawings/drawing2.xml"/>
</Relationships>
</file>

<file path=xl/worksheets/_rels/sheet13.xml.rels><?xml version="1.0" encoding="UTF-8"?>
<Relationships xmlns="http://schemas.openxmlformats.org/package/2006/relationships"><Relationship Id="rId1" Type="http://schemas.openxmlformats.org/officeDocument/2006/relationships/drawing" Target="../drawings/drawing3.xml"/>
</Relationships>
</file>

<file path=xl/worksheets/_rels/sheet14.xml.rels><?xml version="1.0" encoding="UTF-8"?>
<Relationships xmlns="http://schemas.openxmlformats.org/package/2006/relationships"><Relationship Id="rId1" Type="http://schemas.openxmlformats.org/officeDocument/2006/relationships/drawing" Target="../drawings/drawing4.xml"/>
</Relationships>
</file>

<file path=xl/worksheets/_rels/sheet15.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A"/>
    <pageSetUpPr fitToPage="true"/>
  </sheetPr>
  <dimension ref="A1:C5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3" min="3" style="0" width="74"/>
  </cols>
  <sheetData>
    <row r="1" customFormat="false" ht="15.75" hidden="false" customHeight="true" outlineLevel="0" collapsed="false">
      <c r="A1" s="1" t="s">
        <v>0</v>
      </c>
      <c r="B1" s="1"/>
      <c r="C1" s="1"/>
    </row>
    <row r="2" customFormat="false" ht="25.5" hidden="false" customHeight="true" outlineLevel="0" collapsed="false">
      <c r="A2" s="2" t="s">
        <v>1</v>
      </c>
      <c r="B2" s="2"/>
      <c r="C2" s="2"/>
    </row>
    <row r="3" customFormat="false" ht="31.5" hidden="false" customHeight="true" outlineLevel="0" collapsed="false">
      <c r="A3" s="3" t="s">
        <v>2</v>
      </c>
      <c r="B3" s="3"/>
      <c r="C3" s="3"/>
    </row>
    <row r="5" customFormat="false" ht="15" hidden="false" customHeight="false" outlineLevel="0" collapsed="false">
      <c r="B5" s="4" t="s">
        <v>3</v>
      </c>
    </row>
    <row r="6" customFormat="false" ht="15" hidden="false" customHeight="false" outlineLevel="0" collapsed="false">
      <c r="B6" s="5" t="s">
        <v>4</v>
      </c>
      <c r="C6" s="6"/>
    </row>
    <row r="7" customFormat="false" ht="15" hidden="false" customHeight="false" outlineLevel="0" collapsed="false">
      <c r="B7" s="5" t="s">
        <v>5</v>
      </c>
      <c r="C7" s="6"/>
    </row>
    <row r="8" customFormat="false" ht="15" hidden="false" customHeight="false" outlineLevel="0" collapsed="false">
      <c r="B8" s="5" t="s">
        <v>6</v>
      </c>
      <c r="C8" s="6"/>
    </row>
    <row r="9" customFormat="false" ht="15" hidden="false" customHeight="false" outlineLevel="0" collapsed="false">
      <c r="B9" s="5" t="s">
        <v>7</v>
      </c>
      <c r="C9" s="6" t="s">
        <v>8</v>
      </c>
    </row>
    <row r="10" customFormat="false" ht="15" hidden="false" customHeight="false" outlineLevel="0" collapsed="false">
      <c r="B10" s="5" t="s">
        <v>9</v>
      </c>
      <c r="C10" s="7"/>
    </row>
    <row r="11" customFormat="false" ht="15" hidden="false" customHeight="false" outlineLevel="0" collapsed="false">
      <c r="B11" s="5" t="s">
        <v>10</v>
      </c>
      <c r="C11" s="6"/>
    </row>
    <row r="12" customFormat="false" ht="15" hidden="false" customHeight="false" outlineLevel="0" collapsed="false">
      <c r="B12" s="5" t="s">
        <v>11</v>
      </c>
      <c r="C12" s="8"/>
    </row>
    <row r="14" customFormat="false" ht="15" hidden="false" customHeight="false" outlineLevel="0" collapsed="false">
      <c r="B14" s="4" t="s">
        <v>12</v>
      </c>
    </row>
    <row r="15" customFormat="false" ht="42" hidden="false" customHeight="true" outlineLevel="0" collapsed="false">
      <c r="B15" s="9" t="s">
        <v>13</v>
      </c>
      <c r="C15" s="10" t="s">
        <v>14</v>
      </c>
    </row>
    <row r="16" customFormat="false" ht="42" hidden="false" customHeight="true" outlineLevel="0" collapsed="false">
      <c r="B16" s="9" t="s">
        <v>15</v>
      </c>
      <c r="C16" s="10" t="s">
        <v>16</v>
      </c>
    </row>
    <row r="17" customFormat="false" ht="42" hidden="false" customHeight="true" outlineLevel="0" collapsed="false">
      <c r="B17" s="9" t="s">
        <v>17</v>
      </c>
      <c r="C17" s="10" t="s">
        <v>18</v>
      </c>
    </row>
    <row r="18" customFormat="false" ht="42" hidden="false" customHeight="true" outlineLevel="0" collapsed="false">
      <c r="B18" s="9" t="s">
        <v>19</v>
      </c>
      <c r="C18" s="10" t="s">
        <v>20</v>
      </c>
    </row>
    <row r="19" customFormat="false" ht="42" hidden="false" customHeight="true" outlineLevel="0" collapsed="false">
      <c r="B19" s="9" t="s">
        <v>21</v>
      </c>
      <c r="C19" s="10" t="s">
        <v>22</v>
      </c>
    </row>
    <row r="20" customFormat="false" ht="42" hidden="false" customHeight="true" outlineLevel="0" collapsed="false">
      <c r="B20" s="9" t="s">
        <v>23</v>
      </c>
      <c r="C20" s="10" t="s">
        <v>24</v>
      </c>
    </row>
    <row r="21" customFormat="false" ht="42" hidden="false" customHeight="true" outlineLevel="0" collapsed="false">
      <c r="B21" s="9" t="s">
        <v>25</v>
      </c>
      <c r="C21" s="10" t="s">
        <v>26</v>
      </c>
    </row>
    <row r="22" customFormat="false" ht="42" hidden="false" customHeight="true" outlineLevel="0" collapsed="false">
      <c r="B22" s="9" t="s">
        <v>27</v>
      </c>
      <c r="C22" s="10" t="s">
        <v>28</v>
      </c>
    </row>
    <row r="24" customFormat="false" ht="15" hidden="false" customHeight="false" outlineLevel="0" collapsed="false">
      <c r="B24" s="4" t="s">
        <v>29</v>
      </c>
    </row>
    <row r="25" customFormat="false" ht="15" hidden="false" customHeight="false" outlineLevel="0" collapsed="false">
      <c r="B25" s="6" t="s">
        <v>30</v>
      </c>
      <c r="C25" s="10" t="s">
        <v>31</v>
      </c>
    </row>
    <row r="26" customFormat="false" ht="15" hidden="false" customHeight="false" outlineLevel="0" collapsed="false">
      <c r="B26" s="10" t="s">
        <v>32</v>
      </c>
      <c r="C26" s="10" t="s">
        <v>33</v>
      </c>
    </row>
    <row r="27" customFormat="false" ht="15" hidden="false" customHeight="false" outlineLevel="0" collapsed="false">
      <c r="B27" s="11" t="s">
        <v>34</v>
      </c>
      <c r="C27" s="10" t="s">
        <v>35</v>
      </c>
    </row>
    <row r="28" customFormat="false" ht="23.85" hidden="false" customHeight="false" outlineLevel="0" collapsed="false">
      <c r="B28" s="12" t="s">
        <v>36</v>
      </c>
      <c r="C28" s="10" t="s">
        <v>37</v>
      </c>
    </row>
    <row r="30" customFormat="false" ht="15" hidden="false" customHeight="false" outlineLevel="0" collapsed="false">
      <c r="B30" s="4" t="s">
        <v>38</v>
      </c>
    </row>
    <row r="31" customFormat="false" ht="30" hidden="false" customHeight="true" outlineLevel="0" collapsed="false">
      <c r="B31" s="13" t="s">
        <v>39</v>
      </c>
      <c r="C31" s="13" t="s">
        <v>40</v>
      </c>
    </row>
    <row r="32" customFormat="false" ht="15" hidden="false" customHeight="false" outlineLevel="0" collapsed="false">
      <c r="B32" s="14" t="s">
        <v>41</v>
      </c>
      <c r="C32" s="15" t="str">
        <f aca="false">SUMPRODUCT(--(LEN('07 P6 dump BL'!$A$7:$A$46)&gt;0))&amp;" of "&amp;22</f>
        <v>0 of 22</v>
      </c>
    </row>
    <row r="33" customFormat="false" ht="15" hidden="false" customHeight="false" outlineLevel="0" collapsed="false">
      <c r="B33" s="14" t="s">
        <v>42</v>
      </c>
      <c r="C33" s="15" t="str">
        <f aca="false">SUMPRODUCT(--(LEN('08 P6 dump W1'!$A$7:$A$46)&gt;0))&amp;" of "&amp;22</f>
        <v>0 of 22</v>
      </c>
    </row>
    <row r="34" customFormat="false" ht="15" hidden="false" customHeight="false" outlineLevel="0" collapsed="false">
      <c r="B34" s="14" t="s">
        <v>43</v>
      </c>
      <c r="C34" s="15" t="str">
        <f aca="false">SUMPRODUCT(--(LEN('09 P6 dump W2'!$A$7:$A$46)&gt;0))&amp;" of "&amp;22</f>
        <v>0 of 22</v>
      </c>
    </row>
    <row r="35" customFormat="false" ht="15" hidden="false" customHeight="false" outlineLevel="0" collapsed="false">
      <c r="B35" s="14" t="s">
        <v>44</v>
      </c>
      <c r="C35" s="15" t="str">
        <f aca="false">'11 Baseline VLOOKUP'!$Z$2&amp;" of "&amp;'11 Baseline VLOOKUP'!$Z$3</f>
        <v>2 of 132</v>
      </c>
    </row>
    <row r="36" customFormat="false" ht="15" hidden="false" customHeight="false" outlineLevel="0" collapsed="false">
      <c r="B36" s="14" t="s">
        <v>45</v>
      </c>
      <c r="C36" s="15" t="str">
        <f aca="false">'14 Carpenters'!$M$2&amp;" of "&amp;'14 Carpenters'!$M$3</f>
        <v>0 of 25</v>
      </c>
    </row>
    <row r="37" customFormat="false" ht="15" hidden="false" customHeight="false" outlineLevel="0" collapsed="false">
      <c r="B37" s="14" t="s">
        <v>46</v>
      </c>
      <c r="C37" s="15" t="str">
        <f aca="false">'15 Narrative'!$F$2&amp;" of "&amp;'15 Narrative'!$F$3</f>
        <v>0 of 5</v>
      </c>
    </row>
    <row r="38" customFormat="false" ht="15" hidden="false" customHeight="false" outlineLevel="0" collapsed="false">
      <c r="B38" s="16" t="s">
        <v>47</v>
      </c>
      <c r="C38" s="17" t="n">
        <f aca="false">(SUMPRODUCT(--(LEN('07 P6 dump BL'!$A$7:$A$46)&gt;0))+SUMPRODUCT(--(LEN('08 P6 dump W1'!$A$7:$A$46)&gt;0))+SUMPRODUCT(--(LEN('09 P6 dump W2'!$A$7:$A$46)&gt;0))+'11 Baseline VLOOKUP'!$Z$2+'14 Carpenters'!$M$2+'15 Narrative'!$F$2)/(22+22+22+'11 Baseline VLOOKUP'!$Z$3+'14 Carpenters'!$M$3+'15 Narrative'!$F$3)</f>
        <v>0.0087719298245614</v>
      </c>
    </row>
    <row r="40" customFormat="false" ht="15" hidden="false" customHeight="false" outlineLevel="0" collapsed="false">
      <c r="B40" s="4" t="s">
        <v>48</v>
      </c>
    </row>
    <row r="41" customFormat="false" ht="30" hidden="false" customHeight="true" outlineLevel="0" collapsed="false">
      <c r="B41" s="13" t="s">
        <v>49</v>
      </c>
      <c r="C41" s="13" t="s">
        <v>50</v>
      </c>
    </row>
    <row r="42" customFormat="false" ht="15" hidden="false" customHeight="false" outlineLevel="0" collapsed="false">
      <c r="B42" s="14" t="s">
        <v>51</v>
      </c>
      <c r="C42" s="18" t="n">
        <f aca="false">'10 Baseline'!$L$35</f>
        <v>371621</v>
      </c>
    </row>
    <row r="43" customFormat="false" ht="15" hidden="false" customHeight="false" outlineLevel="0" collapsed="false">
      <c r="B43" s="14" t="s">
        <v>52</v>
      </c>
      <c r="C43" s="19" t="str">
        <f aca="false">'10 Baseline'!$F$34</f>
        <v/>
      </c>
    </row>
    <row r="44" customFormat="false" ht="15" hidden="false" customHeight="false" outlineLevel="0" collapsed="false">
      <c r="B44" s="14" t="s">
        <v>53</v>
      </c>
      <c r="C44" s="19" t="str">
        <f aca="false">'12 Week 1'!$C$6</f>
        <v/>
      </c>
    </row>
    <row r="45" customFormat="false" ht="15" hidden="false" customHeight="false" outlineLevel="0" collapsed="false">
      <c r="B45" s="14" t="s">
        <v>54</v>
      </c>
      <c r="C45" s="20" t="str">
        <f aca="false">'12 Week 1'!$P$50</f>
        <v/>
      </c>
    </row>
    <row r="46" customFormat="false" ht="15" hidden="false" customHeight="false" outlineLevel="0" collapsed="false">
      <c r="B46" s="14" t="s">
        <v>55</v>
      </c>
      <c r="C46" s="20" t="str">
        <f aca="false">'12 Week 1'!$P$51</f>
        <v/>
      </c>
    </row>
    <row r="47" customFormat="false" ht="15" hidden="false" customHeight="false" outlineLevel="0" collapsed="false">
      <c r="B47" s="14" t="s">
        <v>56</v>
      </c>
      <c r="C47" s="19" t="str">
        <f aca="false">'13 Week 2'!$C$6</f>
        <v/>
      </c>
    </row>
    <row r="48" customFormat="false" ht="15" hidden="false" customHeight="false" outlineLevel="0" collapsed="false">
      <c r="B48" s="14" t="s">
        <v>57</v>
      </c>
      <c r="C48" s="20" t="str">
        <f aca="false">'13 Week 2'!$P$50</f>
        <v/>
      </c>
    </row>
    <row r="49" customFormat="false" ht="15" hidden="false" customHeight="false" outlineLevel="0" collapsed="false">
      <c r="B49" s="14" t="s">
        <v>58</v>
      </c>
      <c r="C49" s="20" t="str">
        <f aca="false">'13 Week 2'!$P$51</f>
        <v/>
      </c>
    </row>
    <row r="50" customFormat="false" ht="15" hidden="false" customHeight="false" outlineLevel="0" collapsed="false">
      <c r="B50" s="14" t="s">
        <v>59</v>
      </c>
      <c r="C50" s="18" t="n">
        <f aca="false">'13 Week 2'!$P$48</f>
        <v>0</v>
      </c>
    </row>
    <row r="51" customFormat="false" ht="15" hidden="false" customHeight="false" outlineLevel="0" collapsed="false">
      <c r="B51" s="14" t="s">
        <v>60</v>
      </c>
      <c r="C51" s="21" t="n">
        <f aca="false">'14 Carpenters'!$C$7</f>
        <v>0</v>
      </c>
    </row>
  </sheetData>
  <mergeCells count="3">
    <mergeCell ref="A1:C1"/>
    <mergeCell ref="A2:C2"/>
    <mergeCell ref="A3:C3"/>
  </mergeCells>
  <conditionalFormatting sqref="C38">
    <cfRule type="cellIs" priority="2" operator="greaterThanOrEqual" aboveAverage="0" equalAverage="0" bottom="0" percent="0" rank="0" text="" dxfId="0">
      <formula>1</formula>
    </cfRule>
    <cfRule type="cellIs" priority="3" operator="lessThan" aboveAverage="0" equalAverage="0" bottom="0" percent="0" rank="0" text="" dxfId="1">
      <formula>1</formula>
    </cfRule>
  </conditionalFormatting>
  <dataValidations count="2">
    <dataValidation allowBlank="true" error="Enter a date as dd/mm/yyyy" errorStyle="stop" errorTitle="Date" operator="greaterThan" showDropDown="false" showErrorMessage="false" showInputMessage="false" sqref="C12" type="date">
      <formula1>DATE(2026,1,1)</formula1>
      <formula2>0</formula2>
    </dataValidation>
    <dataValidation allowBlank="true" error="Enter your pod group number as a whole number" errorStyle="stop" errorTitle="Pod group" operator="between" showDropDown="false" showErrorMessage="false" showInputMessage="false" sqref="C10" type="whole">
      <formula1>1</formula1>
      <formula2>30</formula2>
    </dataValidation>
  </dataValidations>
  <printOptions headings="false" gridLines="false" gridLinesSet="true" horizontalCentered="true" verticalCentered="false"/>
  <pageMargins left="0.5" right="0.5" top="1" bottom="1" header="0.5" footer="0.5"/>
  <pageSetup paperSize="9" scale="100" fitToWidth="1" fitToHeight="0" pageOrder="downThenOver" orientation="portrait"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84C"/>
    <pageSetUpPr fitToPage="tru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0"/>
  </cols>
  <sheetData>
    <row r="1" customFormat="false" ht="15.75" hidden="false" customHeight="true" outlineLevel="0" collapsed="false">
      <c r="A1" s="1" t="s">
        <v>0</v>
      </c>
      <c r="B1" s="1"/>
      <c r="C1" s="1"/>
    </row>
    <row r="2" customFormat="false" ht="25.5" hidden="false" customHeight="true" outlineLevel="0" collapsed="false">
      <c r="A2" s="2" t="s">
        <v>61</v>
      </c>
      <c r="B2" s="2"/>
      <c r="C2" s="2"/>
    </row>
    <row r="3" customFormat="false" ht="31.5" hidden="false" customHeight="true" outlineLevel="0" collapsed="false">
      <c r="A3" s="3" t="s">
        <v>62</v>
      </c>
      <c r="B3" s="3"/>
      <c r="C3" s="3"/>
    </row>
    <row r="5" customFormat="false" ht="30" hidden="false" customHeight="true" outlineLevel="0" collapsed="false">
      <c r="B5" s="13" t="s">
        <v>63</v>
      </c>
      <c r="C5" s="13" t="s">
        <v>64</v>
      </c>
    </row>
    <row r="6" customFormat="false" ht="18" hidden="false" customHeight="true" outlineLevel="0" collapsed="false">
      <c r="B6" s="5" t="s">
        <v>65</v>
      </c>
      <c r="C6" s="10" t="s">
        <v>66</v>
      </c>
    </row>
    <row r="7" customFormat="false" ht="18" hidden="false" customHeight="true" outlineLevel="0" collapsed="false">
      <c r="B7" s="5" t="s">
        <v>67</v>
      </c>
      <c r="C7" s="10" t="s">
        <v>68</v>
      </c>
    </row>
    <row r="8" customFormat="false" ht="30" hidden="false" customHeight="true" outlineLevel="0" collapsed="false">
      <c r="B8" s="5" t="s">
        <v>69</v>
      </c>
      <c r="C8" s="10" t="s">
        <v>70</v>
      </c>
    </row>
    <row r="9" customFormat="false" ht="18" hidden="false" customHeight="true" outlineLevel="0" collapsed="false">
      <c r="B9" s="5" t="s">
        <v>71</v>
      </c>
      <c r="C9" s="10" t="s">
        <v>72</v>
      </c>
    </row>
    <row r="10" customFormat="false" ht="18" hidden="false" customHeight="true" outlineLevel="0" collapsed="false">
      <c r="B10" s="5" t="s">
        <v>73</v>
      </c>
      <c r="C10" s="10" t="s">
        <v>74</v>
      </c>
    </row>
    <row r="11" customFormat="false" ht="18" hidden="false" customHeight="true" outlineLevel="0" collapsed="false">
      <c r="B11" s="5" t="s">
        <v>75</v>
      </c>
      <c r="C11" s="10" t="s">
        <v>76</v>
      </c>
    </row>
    <row r="12" customFormat="false" ht="18" hidden="false" customHeight="true" outlineLevel="0" collapsed="false">
      <c r="B12" s="5" t="s">
        <v>77</v>
      </c>
      <c r="C12" s="10" t="s">
        <v>78</v>
      </c>
    </row>
    <row r="13" customFormat="false" ht="18" hidden="false" customHeight="true" outlineLevel="0" collapsed="false">
      <c r="B13" s="5" t="s">
        <v>79</v>
      </c>
      <c r="C13" s="10" t="s">
        <v>80</v>
      </c>
    </row>
    <row r="14" customFormat="false" ht="30" hidden="false" customHeight="true" outlineLevel="0" collapsed="false">
      <c r="B14" s="5" t="s">
        <v>81</v>
      </c>
      <c r="C14" s="10" t="s">
        <v>82</v>
      </c>
    </row>
    <row r="15" customFormat="false" ht="30" hidden="false" customHeight="true" outlineLevel="0" collapsed="false">
      <c r="B15" s="5" t="s">
        <v>83</v>
      </c>
      <c r="C15" s="10" t="s">
        <v>84</v>
      </c>
    </row>
    <row r="16" customFormat="false" ht="18" hidden="false" customHeight="true" outlineLevel="0" collapsed="false">
      <c r="B16" s="5" t="s">
        <v>85</v>
      </c>
      <c r="C16" s="10" t="s">
        <v>86</v>
      </c>
    </row>
    <row r="17" customFormat="false" ht="30" hidden="false" customHeight="true" outlineLevel="0" collapsed="false">
      <c r="B17" s="5" t="s">
        <v>87</v>
      </c>
      <c r="C17" s="10" t="s">
        <v>88</v>
      </c>
    </row>
    <row r="18" customFormat="false" ht="30" hidden="false" customHeight="true" outlineLevel="0" collapsed="false">
      <c r="B18" s="5" t="s">
        <v>89</v>
      </c>
      <c r="C18" s="10" t="s">
        <v>90</v>
      </c>
    </row>
    <row r="20" customFormat="false" ht="36" hidden="false" customHeight="true" outlineLevel="0" collapsed="false">
      <c r="B20" s="22" t="s">
        <v>91</v>
      </c>
      <c r="C20" s="22"/>
    </row>
  </sheetData>
  <mergeCells count="4">
    <mergeCell ref="A1:C1"/>
    <mergeCell ref="A2:C2"/>
    <mergeCell ref="A3:C3"/>
    <mergeCell ref="B20:C20"/>
  </mergeCells>
  <printOptions headings="false" gridLines="false" gridLinesSet="true" horizontalCentered="true" verticalCentered="false"/>
  <pageMargins left="0.5" right="0.5" top="1" bottom="1" header="0.5" footer="0.5"/>
  <pageSetup paperSize="9" scale="100" fitToWidth="1" fitToHeight="0" pageOrder="downThenOver" orientation="portrait"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84C"/>
    <pageSetUpPr fitToPage="true"/>
  </sheetPr>
  <dimension ref="A1:O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4" topLeftCell="C15" activePane="bottomRight" state="frozen"/>
      <selection pane="topLeft" activeCell="A1" activeCellId="0" sqref="A1"/>
      <selection pane="topRight" activeCell="C1" activeCellId="0" sqref="C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0"/>
    <col collapsed="false" customWidth="true" hidden="false" outlineLevel="0" max="3" min="3" style="0" width="6"/>
    <col collapsed="false" customWidth="true" hidden="false" outlineLevel="0" max="4" min="4" style="0" width="7"/>
    <col collapsed="false" customWidth="true" hidden="false" outlineLevel="0" max="5" min="5" style="0" width="26"/>
    <col collapsed="false" customWidth="true" hidden="false" outlineLevel="0" max="6" min="6" style="0" width="10"/>
    <col collapsed="false" customWidth="true" hidden="false" outlineLevel="0" max="7" min="7" style="0" width="9"/>
    <col collapsed="false" customWidth="true" hidden="false" outlineLevel="0" max="8" min="8" style="0" width="10"/>
    <col collapsed="false" customWidth="true" hidden="false" outlineLevel="0" max="9" min="9" style="0" width="9"/>
    <col collapsed="false" customWidth="true" hidden="false" outlineLevel="0" max="10" min="10" style="0" width="10"/>
    <col collapsed="false" customWidth="true" hidden="false" outlineLevel="0" max="11" min="11" style="0" width="9"/>
    <col collapsed="false" customWidth="true" hidden="false" outlineLevel="0" max="13" min="12" style="0" width="11"/>
    <col collapsed="false" customWidth="true" hidden="false" outlineLevel="0" max="14" min="14" style="0" width="14"/>
    <col collapsed="false" customWidth="true" hidden="false" outlineLevel="0" max="15" min="15" style="0" width="30"/>
  </cols>
  <sheetData>
    <row r="1" customFormat="false" ht="15.75" hidden="false" customHeight="true" outlineLevel="0" collapsed="false">
      <c r="A1" s="1" t="s">
        <v>0</v>
      </c>
      <c r="B1" s="1"/>
      <c r="C1" s="1"/>
      <c r="D1" s="1"/>
      <c r="E1" s="1"/>
      <c r="F1" s="1"/>
      <c r="G1" s="1"/>
      <c r="H1" s="1"/>
      <c r="I1" s="1"/>
      <c r="J1" s="1"/>
      <c r="K1" s="1"/>
      <c r="L1" s="1"/>
      <c r="M1" s="1"/>
      <c r="N1" s="1"/>
      <c r="O1" s="1"/>
    </row>
    <row r="2" customFormat="false" ht="25.5" hidden="false" customHeight="true" outlineLevel="0" collapsed="false">
      <c r="A2" s="2" t="s">
        <v>92</v>
      </c>
      <c r="B2" s="2"/>
      <c r="C2" s="2"/>
      <c r="D2" s="2"/>
      <c r="E2" s="2"/>
      <c r="F2" s="2"/>
      <c r="G2" s="2"/>
      <c r="H2" s="2"/>
      <c r="I2" s="2"/>
      <c r="J2" s="2"/>
      <c r="K2" s="2"/>
      <c r="L2" s="2"/>
      <c r="M2" s="2"/>
      <c r="N2" s="2"/>
      <c r="O2" s="2"/>
    </row>
    <row r="3" customFormat="false" ht="31.5" hidden="false" customHeight="true" outlineLevel="0" collapsed="false">
      <c r="A3" s="3" t="s">
        <v>93</v>
      </c>
      <c r="B3" s="3"/>
      <c r="C3" s="3"/>
      <c r="D3" s="3"/>
      <c r="E3" s="3"/>
      <c r="F3" s="3"/>
      <c r="G3" s="3"/>
      <c r="H3" s="3"/>
      <c r="I3" s="3"/>
      <c r="J3" s="3"/>
      <c r="K3" s="3"/>
      <c r="L3" s="3"/>
      <c r="M3" s="3"/>
      <c r="N3" s="3"/>
      <c r="O3" s="3"/>
    </row>
    <row r="5" customFormat="false" ht="15" hidden="false" customHeight="false" outlineLevel="0" collapsed="false">
      <c r="A5" s="4" t="s">
        <v>94</v>
      </c>
    </row>
    <row r="6" customFormat="false" ht="30" hidden="false" customHeight="true" outlineLevel="0" collapsed="false">
      <c r="A6" s="13" t="s">
        <v>95</v>
      </c>
      <c r="B6" s="13" t="s">
        <v>96</v>
      </c>
      <c r="C6" s="13" t="s">
        <v>97</v>
      </c>
      <c r="D6" s="13"/>
      <c r="E6" s="13"/>
      <c r="F6" s="13"/>
      <c r="G6" s="13"/>
      <c r="H6" s="13"/>
      <c r="I6" s="13"/>
      <c r="J6" s="13"/>
      <c r="K6" s="13"/>
      <c r="L6" s="13"/>
      <c r="M6" s="13"/>
      <c r="N6" s="13"/>
      <c r="O6" s="13"/>
    </row>
    <row r="7" customFormat="false" ht="15" hidden="false" customHeight="true" outlineLevel="0" collapsed="false">
      <c r="A7" s="23" t="s">
        <v>98</v>
      </c>
      <c r="B7" s="11" t="s">
        <v>99</v>
      </c>
      <c r="C7" s="24" t="s">
        <v>100</v>
      </c>
      <c r="D7" s="24"/>
      <c r="E7" s="24"/>
      <c r="F7" s="24"/>
      <c r="G7" s="24"/>
      <c r="H7" s="24"/>
      <c r="I7" s="24"/>
      <c r="J7" s="24"/>
      <c r="K7" s="24"/>
      <c r="L7" s="24"/>
      <c r="M7" s="24"/>
      <c r="N7" s="24"/>
      <c r="O7" s="24"/>
    </row>
    <row r="8" customFormat="false" ht="15" hidden="false" customHeight="true" outlineLevel="0" collapsed="false">
      <c r="A8" s="23" t="s">
        <v>101</v>
      </c>
      <c r="B8" s="11" t="s">
        <v>102</v>
      </c>
      <c r="C8" s="24" t="s">
        <v>103</v>
      </c>
      <c r="D8" s="24"/>
      <c r="E8" s="24"/>
      <c r="F8" s="24"/>
      <c r="G8" s="24"/>
      <c r="H8" s="24"/>
      <c r="I8" s="24"/>
      <c r="J8" s="24"/>
      <c r="K8" s="24"/>
      <c r="L8" s="24"/>
      <c r="M8" s="24"/>
      <c r="N8" s="24"/>
      <c r="O8" s="24"/>
    </row>
    <row r="9" customFormat="false" ht="15" hidden="false" customHeight="true" outlineLevel="0" collapsed="false">
      <c r="A9" s="23" t="s">
        <v>104</v>
      </c>
      <c r="B9" s="11" t="s">
        <v>105</v>
      </c>
      <c r="C9" s="24" t="s">
        <v>106</v>
      </c>
      <c r="D9" s="24"/>
      <c r="E9" s="24"/>
      <c r="F9" s="24"/>
      <c r="G9" s="24"/>
      <c r="H9" s="24"/>
      <c r="I9" s="24"/>
      <c r="J9" s="24"/>
      <c r="K9" s="24"/>
      <c r="L9" s="24"/>
      <c r="M9" s="24"/>
      <c r="N9" s="24"/>
      <c r="O9" s="24"/>
    </row>
    <row r="10" customFormat="false" ht="15" hidden="false" customHeight="true" outlineLevel="0" collapsed="false">
      <c r="A10" s="23" t="s">
        <v>107</v>
      </c>
      <c r="B10" s="11" t="s">
        <v>108</v>
      </c>
      <c r="C10" s="24" t="s">
        <v>109</v>
      </c>
      <c r="D10" s="24"/>
      <c r="E10" s="24"/>
      <c r="F10" s="24"/>
      <c r="G10" s="24"/>
      <c r="H10" s="24"/>
      <c r="I10" s="24"/>
      <c r="J10" s="24"/>
      <c r="K10" s="24"/>
      <c r="L10" s="24"/>
      <c r="M10" s="24"/>
      <c r="N10" s="24"/>
      <c r="O10" s="24"/>
    </row>
    <row r="11" customFormat="false" ht="15" hidden="false" customHeight="true" outlineLevel="0" collapsed="false">
      <c r="A11" s="23" t="s">
        <v>110</v>
      </c>
      <c r="B11" s="11" t="s">
        <v>111</v>
      </c>
      <c r="C11" s="24" t="s">
        <v>112</v>
      </c>
      <c r="D11" s="24"/>
      <c r="E11" s="24"/>
      <c r="F11" s="24"/>
      <c r="G11" s="24"/>
      <c r="H11" s="24"/>
      <c r="I11" s="24"/>
      <c r="J11" s="24"/>
      <c r="K11" s="24"/>
      <c r="L11" s="24"/>
      <c r="M11" s="24"/>
      <c r="N11" s="24"/>
      <c r="O11" s="24"/>
    </row>
    <row r="13" customFormat="false" ht="15" hidden="false" customHeight="false" outlineLevel="0" collapsed="false">
      <c r="A13" s="4" t="s">
        <v>113</v>
      </c>
    </row>
    <row r="14" customFormat="false" ht="30" hidden="false" customHeight="true" outlineLevel="0" collapsed="false">
      <c r="A14" s="13" t="s">
        <v>114</v>
      </c>
      <c r="B14" s="13" t="s">
        <v>115</v>
      </c>
      <c r="C14" s="13" t="s">
        <v>116</v>
      </c>
      <c r="D14" s="13" t="s">
        <v>117</v>
      </c>
      <c r="E14" s="13" t="s">
        <v>118</v>
      </c>
      <c r="F14" s="13" t="s">
        <v>119</v>
      </c>
      <c r="G14" s="13" t="s">
        <v>120</v>
      </c>
      <c r="H14" s="13" t="s">
        <v>121</v>
      </c>
      <c r="I14" s="13" t="s">
        <v>120</v>
      </c>
      <c r="J14" s="13" t="s">
        <v>122</v>
      </c>
      <c r="K14" s="13" t="s">
        <v>120</v>
      </c>
      <c r="L14" s="13" t="s">
        <v>123</v>
      </c>
      <c r="M14" s="13" t="s">
        <v>124</v>
      </c>
      <c r="N14" s="13" t="s">
        <v>125</v>
      </c>
      <c r="O14" s="13" t="s">
        <v>126</v>
      </c>
    </row>
    <row r="15" customFormat="false" ht="15" hidden="false" customHeight="false" outlineLevel="0" collapsed="false">
      <c r="A15" s="25" t="s">
        <v>99</v>
      </c>
      <c r="B15" s="25"/>
      <c r="C15" s="25"/>
      <c r="D15" s="25"/>
      <c r="E15" s="25"/>
      <c r="F15" s="25"/>
      <c r="G15" s="25"/>
      <c r="H15" s="25"/>
      <c r="I15" s="25"/>
      <c r="J15" s="25"/>
      <c r="K15" s="25"/>
      <c r="L15" s="25"/>
      <c r="M15" s="25"/>
      <c r="N15" s="25"/>
      <c r="O15" s="25"/>
    </row>
    <row r="16" customFormat="false" ht="15" hidden="false" customHeight="false" outlineLevel="0" collapsed="false">
      <c r="A16" s="5" t="s">
        <v>127</v>
      </c>
      <c r="B16" s="11" t="s">
        <v>128</v>
      </c>
      <c r="C16" s="26" t="s">
        <v>98</v>
      </c>
      <c r="D16" s="26" t="n">
        <v>0</v>
      </c>
      <c r="E16" s="11"/>
      <c r="F16" s="11"/>
      <c r="G16" s="11"/>
      <c r="H16" s="11"/>
      <c r="I16" s="11"/>
      <c r="J16" s="11"/>
      <c r="K16" s="11"/>
      <c r="L16" s="27" t="n">
        <v>0</v>
      </c>
      <c r="M16" s="27" t="n">
        <v>0</v>
      </c>
      <c r="N16" s="28" t="n">
        <v>0</v>
      </c>
      <c r="O16" s="29" t="s">
        <v>129</v>
      </c>
    </row>
    <row r="17" customFormat="false" ht="15" hidden="false" customHeight="false" outlineLevel="0" collapsed="false">
      <c r="A17" s="25" t="s">
        <v>102</v>
      </c>
      <c r="B17" s="25"/>
      <c r="C17" s="25"/>
      <c r="D17" s="25"/>
      <c r="E17" s="25"/>
      <c r="F17" s="25"/>
      <c r="G17" s="25"/>
      <c r="H17" s="25"/>
      <c r="I17" s="25"/>
      <c r="J17" s="25"/>
      <c r="K17" s="25"/>
      <c r="L17" s="25"/>
      <c r="M17" s="25"/>
      <c r="N17" s="25"/>
      <c r="O17" s="25"/>
    </row>
    <row r="18" customFormat="false" ht="15" hidden="false" customHeight="false" outlineLevel="0" collapsed="false">
      <c r="A18" s="5" t="s">
        <v>130</v>
      </c>
      <c r="B18" s="11" t="s">
        <v>131</v>
      </c>
      <c r="C18" s="26" t="s">
        <v>101</v>
      </c>
      <c r="D18" s="26" t="n">
        <v>3</v>
      </c>
      <c r="E18" s="11" t="s">
        <v>127</v>
      </c>
      <c r="F18" s="26" t="s">
        <v>132</v>
      </c>
      <c r="G18" s="30" t="n">
        <v>288</v>
      </c>
      <c r="H18" s="11"/>
      <c r="I18" s="11"/>
      <c r="J18" s="11"/>
      <c r="K18" s="11"/>
      <c r="L18" s="27" t="n">
        <f aca="false">IF(F18="",0,IF(INDEX('03 Resources'!$C$7:$C$18,MATCH(F18,'03 Resources'!$A$7:$A$18,0))="Labour",G18,0))+IF(H18="",0,IF(INDEX('03 Resources'!$C$7:$C$18,MATCH(H18,'03 Resources'!$A$7:$A$18,0))="Labour",I18,0))+IF(J18="",0,IF(INDEX('03 Resources'!$C$7:$C$18,MATCH(J18,'03 Resources'!$A$7:$A$18,0))="Labour",K18,0))</f>
        <v>288</v>
      </c>
      <c r="M18" s="27" t="n">
        <f aca="false">IF(F18="",0,IF(INDEX('03 Resources'!$C$7:$C$18,MATCH(F18,'03 Resources'!$A$7:$A$18,0))="Nonlabour",G18,0))+IF(H18="",0,IF(INDEX('03 Resources'!$C$7:$C$18,MATCH(H18,'03 Resources'!$A$7:$A$18,0))="Nonlabour",I18,0))+IF(J18="",0,IF(INDEX('03 Resources'!$C$7:$C$18,MATCH(J18,'03 Resources'!$A$7:$A$18,0))="Nonlabour",K18,0))</f>
        <v>0</v>
      </c>
      <c r="N18" s="28" t="n">
        <f aca="false">IF(F18="",0,G18*INDEX('03 Resources'!$F$7:$F$18,MATCH(F18,'03 Resources'!$A$7:$A$18,0)))+IF(H18="",0,I18*INDEX('03 Resources'!$F$7:$F$18,MATCH(H18,'03 Resources'!$A$7:$A$18,0)))+IF(J18="",0,K18*INDEX('03 Resources'!$F$7:$F$18,MATCH(J18,'03 Resources'!$A$7:$A$18,0)))</f>
        <v>8064</v>
      </c>
      <c r="O18" s="29" t="s">
        <v>133</v>
      </c>
    </row>
    <row r="19" customFormat="false" ht="15" hidden="false" customHeight="false" outlineLevel="0" collapsed="false">
      <c r="A19" s="5" t="s">
        <v>134</v>
      </c>
      <c r="B19" s="11" t="s">
        <v>135</v>
      </c>
      <c r="C19" s="26" t="s">
        <v>101</v>
      </c>
      <c r="D19" s="26" t="n">
        <v>4</v>
      </c>
      <c r="E19" s="11" t="s">
        <v>130</v>
      </c>
      <c r="F19" s="26" t="s">
        <v>136</v>
      </c>
      <c r="G19" s="30" t="n">
        <v>64</v>
      </c>
      <c r="H19" s="26" t="s">
        <v>137</v>
      </c>
      <c r="I19" s="30" t="n">
        <v>960</v>
      </c>
      <c r="J19" s="26" t="s">
        <v>138</v>
      </c>
      <c r="K19" s="30" t="n">
        <v>32</v>
      </c>
      <c r="L19" s="27" t="n">
        <f aca="false">IF(F19="",0,IF(INDEX('03 Resources'!$C$7:$C$18,MATCH(F19,'03 Resources'!$A$7:$A$18,0))="Labour",G19,0))+IF(H19="",0,IF(INDEX('03 Resources'!$C$7:$C$18,MATCH(H19,'03 Resources'!$A$7:$A$18,0))="Labour",I19,0))+IF(J19="",0,IF(INDEX('03 Resources'!$C$7:$C$18,MATCH(J19,'03 Resources'!$A$7:$A$18,0))="Labour",K19,0))</f>
        <v>1024</v>
      </c>
      <c r="M19" s="27" t="n">
        <f aca="false">IF(F19="",0,IF(INDEX('03 Resources'!$C$7:$C$18,MATCH(F19,'03 Resources'!$A$7:$A$18,0))="Nonlabour",G19,0))+IF(H19="",0,IF(INDEX('03 Resources'!$C$7:$C$18,MATCH(H19,'03 Resources'!$A$7:$A$18,0))="Nonlabour",I19,0))+IF(J19="",0,IF(INDEX('03 Resources'!$C$7:$C$18,MATCH(J19,'03 Resources'!$A$7:$A$18,0))="Nonlabour",K19,0))</f>
        <v>32</v>
      </c>
      <c r="N19" s="28" t="n">
        <f aca="false">IF(F19="",0,G19*INDEX('03 Resources'!$F$7:$F$18,MATCH(F19,'03 Resources'!$A$7:$A$18,0)))+IF(H19="",0,I19*INDEX('03 Resources'!$F$7:$F$18,MATCH(H19,'03 Resources'!$A$7:$A$18,0)))+IF(J19="",0,K19*INDEX('03 Resources'!$F$7:$F$18,MATCH(J19,'03 Resources'!$A$7:$A$18,0)))</f>
        <v>30240</v>
      </c>
      <c r="O19" s="29" t="s">
        <v>139</v>
      </c>
    </row>
    <row r="20" customFormat="false" ht="15" hidden="false" customHeight="false" outlineLevel="0" collapsed="false">
      <c r="A20" s="5" t="s">
        <v>140</v>
      </c>
      <c r="B20" s="11" t="s">
        <v>141</v>
      </c>
      <c r="C20" s="26" t="s">
        <v>101</v>
      </c>
      <c r="D20" s="26" t="n">
        <v>5</v>
      </c>
      <c r="E20" s="11" t="s">
        <v>134</v>
      </c>
      <c r="F20" s="26" t="s">
        <v>142</v>
      </c>
      <c r="G20" s="30" t="n">
        <v>320</v>
      </c>
      <c r="H20" s="26" t="s">
        <v>143</v>
      </c>
      <c r="I20" s="30" t="n">
        <v>160</v>
      </c>
      <c r="J20" s="11"/>
      <c r="K20" s="11"/>
      <c r="L20" s="27" t="n">
        <f aca="false">IF(F20="",0,IF(INDEX('03 Resources'!$C$7:$C$18,MATCH(F20,'03 Resources'!$A$7:$A$18,0))="Labour",G20,0))+IF(H20="",0,IF(INDEX('03 Resources'!$C$7:$C$18,MATCH(H20,'03 Resources'!$A$7:$A$18,0))="Labour",I20,0))+IF(J20="",0,IF(INDEX('03 Resources'!$C$7:$C$18,MATCH(J20,'03 Resources'!$A$7:$A$18,0))="Labour",K20,0))</f>
        <v>320</v>
      </c>
      <c r="M20" s="27" t="n">
        <f aca="false">IF(F20="",0,IF(INDEX('03 Resources'!$C$7:$C$18,MATCH(F20,'03 Resources'!$A$7:$A$18,0))="Nonlabour",G20,0))+IF(H20="",0,IF(INDEX('03 Resources'!$C$7:$C$18,MATCH(H20,'03 Resources'!$A$7:$A$18,0))="Nonlabour",I20,0))+IF(J20="",0,IF(INDEX('03 Resources'!$C$7:$C$18,MATCH(J20,'03 Resources'!$A$7:$A$18,0))="Nonlabour",K20,0))</f>
        <v>0</v>
      </c>
      <c r="N20" s="28" t="n">
        <f aca="false">IF(F20="",0,G20*INDEX('03 Resources'!$F$7:$F$18,MATCH(F20,'03 Resources'!$A$7:$A$18,0)))+IF(H20="",0,I20*INDEX('03 Resources'!$F$7:$F$18,MATCH(H20,'03 Resources'!$A$7:$A$18,0)))+IF(J20="",0,K20*INDEX('03 Resources'!$F$7:$F$18,MATCH(J20,'03 Resources'!$A$7:$A$18,0)))</f>
        <v>16320</v>
      </c>
      <c r="O20" s="29" t="s">
        <v>144</v>
      </c>
    </row>
    <row r="21" customFormat="false" ht="15" hidden="false" customHeight="false" outlineLevel="0" collapsed="false">
      <c r="A21" s="5" t="s">
        <v>145</v>
      </c>
      <c r="B21" s="11" t="s">
        <v>146</v>
      </c>
      <c r="C21" s="26" t="s">
        <v>101</v>
      </c>
      <c r="D21" s="26" t="n">
        <v>3</v>
      </c>
      <c r="E21" s="11" t="s">
        <v>140</v>
      </c>
      <c r="F21" s="26" t="s">
        <v>147</v>
      </c>
      <c r="G21" s="30" t="n">
        <v>8.5</v>
      </c>
      <c r="H21" s="26" t="s">
        <v>148</v>
      </c>
      <c r="I21" s="30" t="n">
        <v>432</v>
      </c>
      <c r="J21" s="11"/>
      <c r="K21" s="11"/>
      <c r="L21" s="27" t="n">
        <f aca="false">IF(F21="",0,IF(INDEX('03 Resources'!$C$7:$C$18,MATCH(F21,'03 Resources'!$A$7:$A$18,0))="Labour",G21,0))+IF(H21="",0,IF(INDEX('03 Resources'!$C$7:$C$18,MATCH(H21,'03 Resources'!$A$7:$A$18,0))="Labour",I21,0))+IF(J21="",0,IF(INDEX('03 Resources'!$C$7:$C$18,MATCH(J21,'03 Resources'!$A$7:$A$18,0))="Labour",K21,0))</f>
        <v>432</v>
      </c>
      <c r="M21" s="27" t="n">
        <f aca="false">IF(F21="",0,IF(INDEX('03 Resources'!$C$7:$C$18,MATCH(F21,'03 Resources'!$A$7:$A$18,0))="Nonlabour",G21,0))+IF(H21="",0,IF(INDEX('03 Resources'!$C$7:$C$18,MATCH(H21,'03 Resources'!$A$7:$A$18,0))="Nonlabour",I21,0))+IF(J21="",0,IF(INDEX('03 Resources'!$C$7:$C$18,MATCH(J21,'03 Resources'!$A$7:$A$18,0))="Nonlabour",K21,0))</f>
        <v>0</v>
      </c>
      <c r="N21" s="28" t="n">
        <f aca="false">IF(F21="",0,G21*INDEX('03 Resources'!$F$7:$F$18,MATCH(F21,'03 Resources'!$A$7:$A$18,0)))+IF(H21="",0,I21*INDEX('03 Resources'!$F$7:$F$18,MATCH(H21,'03 Resources'!$A$7:$A$18,0)))+IF(J21="",0,K21*INDEX('03 Resources'!$F$7:$F$18,MATCH(J21,'03 Resources'!$A$7:$A$18,0)))</f>
        <v>20185</v>
      </c>
      <c r="O21" s="29" t="s">
        <v>149</v>
      </c>
    </row>
    <row r="22" customFormat="false" ht="15" hidden="false" customHeight="false" outlineLevel="0" collapsed="false">
      <c r="A22" s="5" t="s">
        <v>150</v>
      </c>
      <c r="B22" s="11" t="s">
        <v>151</v>
      </c>
      <c r="C22" s="26" t="s">
        <v>101</v>
      </c>
      <c r="D22" s="26" t="n">
        <v>2</v>
      </c>
      <c r="E22" s="11" t="s">
        <v>145</v>
      </c>
      <c r="F22" s="26" t="s">
        <v>152</v>
      </c>
      <c r="G22" s="30" t="n">
        <v>85</v>
      </c>
      <c r="H22" s="26" t="s">
        <v>153</v>
      </c>
      <c r="I22" s="30" t="n">
        <v>512</v>
      </c>
      <c r="J22" s="26" t="s">
        <v>154</v>
      </c>
      <c r="K22" s="30" t="n">
        <v>16</v>
      </c>
      <c r="L22" s="27" t="n">
        <f aca="false">IF(F22="",0,IF(INDEX('03 Resources'!$C$7:$C$18,MATCH(F22,'03 Resources'!$A$7:$A$18,0))="Labour",G22,0))+IF(H22="",0,IF(INDEX('03 Resources'!$C$7:$C$18,MATCH(H22,'03 Resources'!$A$7:$A$18,0))="Labour",I22,0))+IF(J22="",0,IF(INDEX('03 Resources'!$C$7:$C$18,MATCH(J22,'03 Resources'!$A$7:$A$18,0))="Labour",K22,0))</f>
        <v>512</v>
      </c>
      <c r="M22" s="27" t="n">
        <f aca="false">IF(F22="",0,IF(INDEX('03 Resources'!$C$7:$C$18,MATCH(F22,'03 Resources'!$A$7:$A$18,0))="Nonlabour",G22,0))+IF(H22="",0,IF(INDEX('03 Resources'!$C$7:$C$18,MATCH(H22,'03 Resources'!$A$7:$A$18,0))="Nonlabour",I22,0))+IF(J22="",0,IF(INDEX('03 Resources'!$C$7:$C$18,MATCH(J22,'03 Resources'!$A$7:$A$18,0))="Nonlabour",K22,0))</f>
        <v>16</v>
      </c>
      <c r="N22" s="28" t="n">
        <f aca="false">IF(F22="",0,G22*INDEX('03 Resources'!$F$7:$F$18,MATCH(F22,'03 Resources'!$A$7:$A$18,0)))+IF(H22="",0,I22*INDEX('03 Resources'!$F$7:$F$18,MATCH(H22,'03 Resources'!$A$7:$A$18,0)))+IF(J22="",0,K22*INDEX('03 Resources'!$F$7:$F$18,MATCH(J22,'03 Resources'!$A$7:$A$18,0)))</f>
        <v>26936</v>
      </c>
      <c r="O22" s="29" t="s">
        <v>155</v>
      </c>
    </row>
    <row r="23" customFormat="false" ht="15" hidden="false" customHeight="false" outlineLevel="0" collapsed="false">
      <c r="A23" s="25" t="s">
        <v>105</v>
      </c>
      <c r="B23" s="25"/>
      <c r="C23" s="25"/>
      <c r="D23" s="25"/>
      <c r="E23" s="25"/>
      <c r="F23" s="25"/>
      <c r="G23" s="25"/>
      <c r="H23" s="25"/>
      <c r="I23" s="25"/>
      <c r="J23" s="25"/>
      <c r="K23" s="25"/>
      <c r="L23" s="25"/>
      <c r="M23" s="25"/>
      <c r="N23" s="25"/>
      <c r="O23" s="25"/>
    </row>
    <row r="24" customFormat="false" ht="15" hidden="false" customHeight="false" outlineLevel="0" collapsed="false">
      <c r="A24" s="5" t="s">
        <v>156</v>
      </c>
      <c r="B24" s="11" t="s">
        <v>157</v>
      </c>
      <c r="C24" s="26" t="s">
        <v>104</v>
      </c>
      <c r="D24" s="26" t="n">
        <v>2</v>
      </c>
      <c r="E24" s="11" t="s">
        <v>127</v>
      </c>
      <c r="F24" s="26" t="s">
        <v>132</v>
      </c>
      <c r="G24" s="30" t="n">
        <v>192</v>
      </c>
      <c r="H24" s="11"/>
      <c r="I24" s="11"/>
      <c r="J24" s="11"/>
      <c r="K24" s="11"/>
      <c r="L24" s="27" t="n">
        <f aca="false">IF(F24="",0,IF(INDEX('03 Resources'!$C$7:$C$18,MATCH(F24,'03 Resources'!$A$7:$A$18,0))="Labour",G24,0))+IF(H24="",0,IF(INDEX('03 Resources'!$C$7:$C$18,MATCH(H24,'03 Resources'!$A$7:$A$18,0))="Labour",I24,0))+IF(J24="",0,IF(INDEX('03 Resources'!$C$7:$C$18,MATCH(J24,'03 Resources'!$A$7:$A$18,0))="Labour",K24,0))</f>
        <v>192</v>
      </c>
      <c r="M24" s="27" t="n">
        <f aca="false">IF(F24="",0,IF(INDEX('03 Resources'!$C$7:$C$18,MATCH(F24,'03 Resources'!$A$7:$A$18,0))="Nonlabour",G24,0))+IF(H24="",0,IF(INDEX('03 Resources'!$C$7:$C$18,MATCH(H24,'03 Resources'!$A$7:$A$18,0))="Nonlabour",I24,0))+IF(J24="",0,IF(INDEX('03 Resources'!$C$7:$C$18,MATCH(J24,'03 Resources'!$A$7:$A$18,0))="Nonlabour",K24,0))</f>
        <v>0</v>
      </c>
      <c r="N24" s="28" t="n">
        <f aca="false">IF(F24="",0,G24*INDEX('03 Resources'!$F$7:$F$18,MATCH(F24,'03 Resources'!$A$7:$A$18,0)))+IF(H24="",0,I24*INDEX('03 Resources'!$F$7:$F$18,MATCH(H24,'03 Resources'!$A$7:$A$18,0)))+IF(J24="",0,K24*INDEX('03 Resources'!$F$7:$F$18,MATCH(J24,'03 Resources'!$A$7:$A$18,0)))</f>
        <v>5376</v>
      </c>
      <c r="O24" s="29" t="s">
        <v>133</v>
      </c>
    </row>
    <row r="25" customFormat="false" ht="15" hidden="false" customHeight="false" outlineLevel="0" collapsed="false">
      <c r="A25" s="5" t="s">
        <v>158</v>
      </c>
      <c r="B25" s="11" t="s">
        <v>159</v>
      </c>
      <c r="C25" s="26" t="s">
        <v>104</v>
      </c>
      <c r="D25" s="26" t="n">
        <v>3</v>
      </c>
      <c r="E25" s="11" t="s">
        <v>156</v>
      </c>
      <c r="F25" s="26" t="s">
        <v>136</v>
      </c>
      <c r="G25" s="30" t="n">
        <v>48</v>
      </c>
      <c r="H25" s="26" t="s">
        <v>137</v>
      </c>
      <c r="I25" s="30" t="n">
        <v>720</v>
      </c>
      <c r="J25" s="26" t="s">
        <v>138</v>
      </c>
      <c r="K25" s="30" t="n">
        <v>24</v>
      </c>
      <c r="L25" s="27" t="n">
        <f aca="false">IF(F25="",0,IF(INDEX('03 Resources'!$C$7:$C$18,MATCH(F25,'03 Resources'!$A$7:$A$18,0))="Labour",G25,0))+IF(H25="",0,IF(INDEX('03 Resources'!$C$7:$C$18,MATCH(H25,'03 Resources'!$A$7:$A$18,0))="Labour",I25,0))+IF(J25="",0,IF(INDEX('03 Resources'!$C$7:$C$18,MATCH(J25,'03 Resources'!$A$7:$A$18,0))="Labour",K25,0))</f>
        <v>768</v>
      </c>
      <c r="M25" s="27" t="n">
        <f aca="false">IF(F25="",0,IF(INDEX('03 Resources'!$C$7:$C$18,MATCH(F25,'03 Resources'!$A$7:$A$18,0))="Nonlabour",G25,0))+IF(H25="",0,IF(INDEX('03 Resources'!$C$7:$C$18,MATCH(H25,'03 Resources'!$A$7:$A$18,0))="Nonlabour",I25,0))+IF(J25="",0,IF(INDEX('03 Resources'!$C$7:$C$18,MATCH(J25,'03 Resources'!$A$7:$A$18,0))="Nonlabour",K25,0))</f>
        <v>24</v>
      </c>
      <c r="N25" s="28" t="n">
        <f aca="false">IF(F25="",0,G25*INDEX('03 Resources'!$F$7:$F$18,MATCH(F25,'03 Resources'!$A$7:$A$18,0)))+IF(H25="",0,I25*INDEX('03 Resources'!$F$7:$F$18,MATCH(H25,'03 Resources'!$A$7:$A$18,0)))+IF(J25="",0,K25*INDEX('03 Resources'!$F$7:$F$18,MATCH(J25,'03 Resources'!$A$7:$A$18,0)))</f>
        <v>22680</v>
      </c>
      <c r="O25" s="29" t="s">
        <v>139</v>
      </c>
    </row>
    <row r="26" customFormat="false" ht="15" hidden="false" customHeight="false" outlineLevel="0" collapsed="false">
      <c r="A26" s="5" t="s">
        <v>160</v>
      </c>
      <c r="B26" s="11" t="s">
        <v>161</v>
      </c>
      <c r="C26" s="26" t="s">
        <v>104</v>
      </c>
      <c r="D26" s="26" t="n">
        <v>4</v>
      </c>
      <c r="E26" s="11" t="s">
        <v>158</v>
      </c>
      <c r="F26" s="26" t="s">
        <v>142</v>
      </c>
      <c r="G26" s="30" t="n">
        <v>256</v>
      </c>
      <c r="H26" s="26" t="s">
        <v>143</v>
      </c>
      <c r="I26" s="30" t="n">
        <v>130</v>
      </c>
      <c r="J26" s="11"/>
      <c r="K26" s="11"/>
      <c r="L26" s="27" t="n">
        <f aca="false">IF(F26="",0,IF(INDEX('03 Resources'!$C$7:$C$18,MATCH(F26,'03 Resources'!$A$7:$A$18,0))="Labour",G26,0))+IF(H26="",0,IF(INDEX('03 Resources'!$C$7:$C$18,MATCH(H26,'03 Resources'!$A$7:$A$18,0))="Labour",I26,0))+IF(J26="",0,IF(INDEX('03 Resources'!$C$7:$C$18,MATCH(J26,'03 Resources'!$A$7:$A$18,0))="Labour",K26,0))</f>
        <v>256</v>
      </c>
      <c r="M26" s="27" t="n">
        <f aca="false">IF(F26="",0,IF(INDEX('03 Resources'!$C$7:$C$18,MATCH(F26,'03 Resources'!$A$7:$A$18,0))="Nonlabour",G26,0))+IF(H26="",0,IF(INDEX('03 Resources'!$C$7:$C$18,MATCH(H26,'03 Resources'!$A$7:$A$18,0))="Nonlabour",I26,0))+IF(J26="",0,IF(INDEX('03 Resources'!$C$7:$C$18,MATCH(J26,'03 Resources'!$A$7:$A$18,0))="Nonlabour",K26,0))</f>
        <v>0</v>
      </c>
      <c r="N26" s="28" t="n">
        <f aca="false">IF(F26="",0,G26*INDEX('03 Resources'!$F$7:$F$18,MATCH(F26,'03 Resources'!$A$7:$A$18,0)))+IF(H26="",0,I26*INDEX('03 Resources'!$F$7:$F$18,MATCH(H26,'03 Resources'!$A$7:$A$18,0)))+IF(J26="",0,K26*INDEX('03 Resources'!$F$7:$F$18,MATCH(J26,'03 Resources'!$A$7:$A$18,0)))</f>
        <v>13132</v>
      </c>
      <c r="O26" s="29" t="s">
        <v>144</v>
      </c>
    </row>
    <row r="27" customFormat="false" ht="15" hidden="false" customHeight="false" outlineLevel="0" collapsed="false">
      <c r="A27" s="5" t="s">
        <v>162</v>
      </c>
      <c r="B27" s="11" t="s">
        <v>163</v>
      </c>
      <c r="C27" s="26" t="s">
        <v>104</v>
      </c>
      <c r="D27" s="26" t="n">
        <v>2</v>
      </c>
      <c r="E27" s="11" t="s">
        <v>160</v>
      </c>
      <c r="F27" s="26" t="s">
        <v>147</v>
      </c>
      <c r="G27" s="30" t="n">
        <v>6.5</v>
      </c>
      <c r="H27" s="26" t="s">
        <v>148</v>
      </c>
      <c r="I27" s="30" t="n">
        <v>288</v>
      </c>
      <c r="J27" s="11"/>
      <c r="K27" s="11"/>
      <c r="L27" s="27" t="n">
        <f aca="false">IF(F27="",0,IF(INDEX('03 Resources'!$C$7:$C$18,MATCH(F27,'03 Resources'!$A$7:$A$18,0))="Labour",G27,0))+IF(H27="",0,IF(INDEX('03 Resources'!$C$7:$C$18,MATCH(H27,'03 Resources'!$A$7:$A$18,0))="Labour",I27,0))+IF(J27="",0,IF(INDEX('03 Resources'!$C$7:$C$18,MATCH(J27,'03 Resources'!$A$7:$A$18,0))="Labour",K27,0))</f>
        <v>288</v>
      </c>
      <c r="M27" s="27" t="n">
        <f aca="false">IF(F27="",0,IF(INDEX('03 Resources'!$C$7:$C$18,MATCH(F27,'03 Resources'!$A$7:$A$18,0))="Nonlabour",G27,0))+IF(H27="",0,IF(INDEX('03 Resources'!$C$7:$C$18,MATCH(H27,'03 Resources'!$A$7:$A$18,0))="Nonlabour",I27,0))+IF(J27="",0,IF(INDEX('03 Resources'!$C$7:$C$18,MATCH(J27,'03 Resources'!$A$7:$A$18,0))="Nonlabour",K27,0))</f>
        <v>0</v>
      </c>
      <c r="N27" s="28" t="n">
        <f aca="false">IF(F27="",0,G27*INDEX('03 Resources'!$F$7:$F$18,MATCH(F27,'03 Resources'!$A$7:$A$18,0)))+IF(H27="",0,I27*INDEX('03 Resources'!$F$7:$F$18,MATCH(H27,'03 Resources'!$A$7:$A$18,0)))+IF(J27="",0,K27*INDEX('03 Resources'!$F$7:$F$18,MATCH(J27,'03 Resources'!$A$7:$A$18,0)))</f>
        <v>14165</v>
      </c>
      <c r="O27" s="29" t="s">
        <v>149</v>
      </c>
    </row>
    <row r="28" customFormat="false" ht="23.85" hidden="false" customHeight="false" outlineLevel="0" collapsed="false">
      <c r="A28" s="5" t="s">
        <v>164</v>
      </c>
      <c r="B28" s="11" t="s">
        <v>165</v>
      </c>
      <c r="C28" s="26" t="s">
        <v>104</v>
      </c>
      <c r="D28" s="26" t="n">
        <v>2</v>
      </c>
      <c r="E28" s="11" t="s">
        <v>166</v>
      </c>
      <c r="F28" s="26" t="s">
        <v>152</v>
      </c>
      <c r="G28" s="30" t="n">
        <v>70</v>
      </c>
      <c r="H28" s="26" t="s">
        <v>153</v>
      </c>
      <c r="I28" s="30" t="n">
        <v>512</v>
      </c>
      <c r="J28" s="26" t="s">
        <v>154</v>
      </c>
      <c r="K28" s="30" t="n">
        <v>16</v>
      </c>
      <c r="L28" s="27" t="n">
        <f aca="false">IF(F28="",0,IF(INDEX('03 Resources'!$C$7:$C$18,MATCH(F28,'03 Resources'!$A$7:$A$18,0))="Labour",G28,0))+IF(H28="",0,IF(INDEX('03 Resources'!$C$7:$C$18,MATCH(H28,'03 Resources'!$A$7:$A$18,0))="Labour",I28,0))+IF(J28="",0,IF(INDEX('03 Resources'!$C$7:$C$18,MATCH(J28,'03 Resources'!$A$7:$A$18,0))="Labour",K28,0))</f>
        <v>512</v>
      </c>
      <c r="M28" s="27" t="n">
        <f aca="false">IF(F28="",0,IF(INDEX('03 Resources'!$C$7:$C$18,MATCH(F28,'03 Resources'!$A$7:$A$18,0))="Nonlabour",G28,0))+IF(H28="",0,IF(INDEX('03 Resources'!$C$7:$C$18,MATCH(H28,'03 Resources'!$A$7:$A$18,0))="Nonlabour",I28,0))+IF(J28="",0,IF(INDEX('03 Resources'!$C$7:$C$18,MATCH(J28,'03 Resources'!$A$7:$A$18,0))="Nonlabour",K28,0))</f>
        <v>16</v>
      </c>
      <c r="N28" s="28" t="n">
        <f aca="false">IF(F28="",0,G28*INDEX('03 Resources'!$F$7:$F$18,MATCH(F28,'03 Resources'!$A$7:$A$18,0)))+IF(H28="",0,I28*INDEX('03 Resources'!$F$7:$F$18,MATCH(H28,'03 Resources'!$A$7:$A$18,0)))+IF(J28="",0,K28*INDEX('03 Resources'!$F$7:$F$18,MATCH(J28,'03 Resources'!$A$7:$A$18,0)))</f>
        <v>25136</v>
      </c>
      <c r="O28" s="29" t="s">
        <v>155</v>
      </c>
    </row>
    <row r="29" customFormat="false" ht="15" hidden="false" customHeight="false" outlineLevel="0" collapsed="false">
      <c r="A29" s="25" t="s">
        <v>108</v>
      </c>
      <c r="B29" s="25"/>
      <c r="C29" s="25"/>
      <c r="D29" s="25"/>
      <c r="E29" s="25"/>
      <c r="F29" s="25"/>
      <c r="G29" s="25"/>
      <c r="H29" s="25"/>
      <c r="I29" s="25"/>
      <c r="J29" s="25"/>
      <c r="K29" s="25"/>
      <c r="L29" s="25"/>
      <c r="M29" s="25"/>
      <c r="N29" s="25"/>
      <c r="O29" s="25"/>
    </row>
    <row r="30" customFormat="false" ht="15" hidden="false" customHeight="false" outlineLevel="0" collapsed="false">
      <c r="A30" s="5" t="s">
        <v>167</v>
      </c>
      <c r="B30" s="11" t="s">
        <v>168</v>
      </c>
      <c r="C30" s="26" t="s">
        <v>107</v>
      </c>
      <c r="D30" s="26" t="n">
        <v>3</v>
      </c>
      <c r="E30" s="11" t="s">
        <v>127</v>
      </c>
      <c r="F30" s="26" t="s">
        <v>132</v>
      </c>
      <c r="G30" s="30" t="n">
        <v>288</v>
      </c>
      <c r="H30" s="11"/>
      <c r="I30" s="11"/>
      <c r="J30" s="11"/>
      <c r="K30" s="11"/>
      <c r="L30" s="27" t="n">
        <f aca="false">IF(F30="",0,IF(INDEX('03 Resources'!$C$7:$C$18,MATCH(F30,'03 Resources'!$A$7:$A$18,0))="Labour",G30,0))+IF(H30="",0,IF(INDEX('03 Resources'!$C$7:$C$18,MATCH(H30,'03 Resources'!$A$7:$A$18,0))="Labour",I30,0))+IF(J30="",0,IF(INDEX('03 Resources'!$C$7:$C$18,MATCH(J30,'03 Resources'!$A$7:$A$18,0))="Labour",K30,0))</f>
        <v>288</v>
      </c>
      <c r="M30" s="27" t="n">
        <f aca="false">IF(F30="",0,IF(INDEX('03 Resources'!$C$7:$C$18,MATCH(F30,'03 Resources'!$A$7:$A$18,0))="Nonlabour",G30,0))+IF(H30="",0,IF(INDEX('03 Resources'!$C$7:$C$18,MATCH(H30,'03 Resources'!$A$7:$A$18,0))="Nonlabour",I30,0))+IF(J30="",0,IF(INDEX('03 Resources'!$C$7:$C$18,MATCH(J30,'03 Resources'!$A$7:$A$18,0))="Nonlabour",K30,0))</f>
        <v>0</v>
      </c>
      <c r="N30" s="28" t="n">
        <f aca="false">IF(F30="",0,G30*INDEX('03 Resources'!$F$7:$F$18,MATCH(F30,'03 Resources'!$A$7:$A$18,0)))+IF(H30="",0,I30*INDEX('03 Resources'!$F$7:$F$18,MATCH(H30,'03 Resources'!$A$7:$A$18,0)))+IF(J30="",0,K30*INDEX('03 Resources'!$F$7:$F$18,MATCH(J30,'03 Resources'!$A$7:$A$18,0)))</f>
        <v>8064</v>
      </c>
      <c r="O30" s="29" t="s">
        <v>133</v>
      </c>
    </row>
    <row r="31" customFormat="false" ht="15" hidden="false" customHeight="false" outlineLevel="0" collapsed="false">
      <c r="A31" s="5" t="s">
        <v>169</v>
      </c>
      <c r="B31" s="11" t="s">
        <v>170</v>
      </c>
      <c r="C31" s="26" t="s">
        <v>107</v>
      </c>
      <c r="D31" s="26" t="n">
        <v>4</v>
      </c>
      <c r="E31" s="11" t="s">
        <v>167</v>
      </c>
      <c r="F31" s="26" t="s">
        <v>136</v>
      </c>
      <c r="G31" s="30" t="n">
        <v>64</v>
      </c>
      <c r="H31" s="26" t="s">
        <v>137</v>
      </c>
      <c r="I31" s="30" t="n">
        <v>960</v>
      </c>
      <c r="J31" s="26" t="s">
        <v>138</v>
      </c>
      <c r="K31" s="30" t="n">
        <v>32</v>
      </c>
      <c r="L31" s="27" t="n">
        <f aca="false">IF(F31="",0,IF(INDEX('03 Resources'!$C$7:$C$18,MATCH(F31,'03 Resources'!$A$7:$A$18,0))="Labour",G31,0))+IF(H31="",0,IF(INDEX('03 Resources'!$C$7:$C$18,MATCH(H31,'03 Resources'!$A$7:$A$18,0))="Labour",I31,0))+IF(J31="",0,IF(INDEX('03 Resources'!$C$7:$C$18,MATCH(J31,'03 Resources'!$A$7:$A$18,0))="Labour",K31,0))</f>
        <v>1024</v>
      </c>
      <c r="M31" s="27" t="n">
        <f aca="false">IF(F31="",0,IF(INDEX('03 Resources'!$C$7:$C$18,MATCH(F31,'03 Resources'!$A$7:$A$18,0))="Nonlabour",G31,0))+IF(H31="",0,IF(INDEX('03 Resources'!$C$7:$C$18,MATCH(H31,'03 Resources'!$A$7:$A$18,0))="Nonlabour",I31,0))+IF(J31="",0,IF(INDEX('03 Resources'!$C$7:$C$18,MATCH(J31,'03 Resources'!$A$7:$A$18,0))="Nonlabour",K31,0))</f>
        <v>32</v>
      </c>
      <c r="N31" s="28" t="n">
        <f aca="false">IF(F31="",0,G31*INDEX('03 Resources'!$F$7:$F$18,MATCH(F31,'03 Resources'!$A$7:$A$18,0)))+IF(H31="",0,I31*INDEX('03 Resources'!$F$7:$F$18,MATCH(H31,'03 Resources'!$A$7:$A$18,0)))+IF(J31="",0,K31*INDEX('03 Resources'!$F$7:$F$18,MATCH(J31,'03 Resources'!$A$7:$A$18,0)))</f>
        <v>30240</v>
      </c>
      <c r="O31" s="29" t="s">
        <v>139</v>
      </c>
    </row>
    <row r="32" customFormat="false" ht="15" hidden="false" customHeight="false" outlineLevel="0" collapsed="false">
      <c r="A32" s="5" t="s">
        <v>171</v>
      </c>
      <c r="B32" s="11" t="s">
        <v>172</v>
      </c>
      <c r="C32" s="26" t="s">
        <v>107</v>
      </c>
      <c r="D32" s="26" t="n">
        <v>5</v>
      </c>
      <c r="E32" s="11" t="s">
        <v>169</v>
      </c>
      <c r="F32" s="26" t="s">
        <v>142</v>
      </c>
      <c r="G32" s="30" t="n">
        <v>320</v>
      </c>
      <c r="H32" s="26" t="s">
        <v>143</v>
      </c>
      <c r="I32" s="30" t="n">
        <v>110</v>
      </c>
      <c r="J32" s="11"/>
      <c r="K32" s="11"/>
      <c r="L32" s="27" t="n">
        <f aca="false">IF(F32="",0,IF(INDEX('03 Resources'!$C$7:$C$18,MATCH(F32,'03 Resources'!$A$7:$A$18,0))="Labour",G32,0))+IF(H32="",0,IF(INDEX('03 Resources'!$C$7:$C$18,MATCH(H32,'03 Resources'!$A$7:$A$18,0))="Labour",I32,0))+IF(J32="",0,IF(INDEX('03 Resources'!$C$7:$C$18,MATCH(J32,'03 Resources'!$A$7:$A$18,0))="Labour",K32,0))</f>
        <v>320</v>
      </c>
      <c r="M32" s="27" t="n">
        <f aca="false">IF(F32="",0,IF(INDEX('03 Resources'!$C$7:$C$18,MATCH(F32,'03 Resources'!$A$7:$A$18,0))="Nonlabour",G32,0))+IF(H32="",0,IF(INDEX('03 Resources'!$C$7:$C$18,MATCH(H32,'03 Resources'!$A$7:$A$18,0))="Nonlabour",I32,0))+IF(J32="",0,IF(INDEX('03 Resources'!$C$7:$C$18,MATCH(J32,'03 Resources'!$A$7:$A$18,0))="Nonlabour",K32,0))</f>
        <v>0</v>
      </c>
      <c r="N32" s="28" t="n">
        <f aca="false">IF(F32="",0,G32*INDEX('03 Resources'!$F$7:$F$18,MATCH(F32,'03 Resources'!$A$7:$A$18,0)))+IF(H32="",0,I32*INDEX('03 Resources'!$F$7:$F$18,MATCH(H32,'03 Resources'!$A$7:$A$18,0)))+IF(J32="",0,K32*INDEX('03 Resources'!$F$7:$F$18,MATCH(J32,'03 Resources'!$A$7:$A$18,0)))</f>
        <v>14420</v>
      </c>
      <c r="O32" s="29" t="s">
        <v>144</v>
      </c>
    </row>
    <row r="33" customFormat="false" ht="15" hidden="false" customHeight="false" outlineLevel="0" collapsed="false">
      <c r="A33" s="5" t="s">
        <v>173</v>
      </c>
      <c r="B33" s="11" t="s">
        <v>174</v>
      </c>
      <c r="C33" s="26" t="s">
        <v>107</v>
      </c>
      <c r="D33" s="26" t="n">
        <v>3</v>
      </c>
      <c r="E33" s="11" t="s">
        <v>171</v>
      </c>
      <c r="F33" s="26" t="s">
        <v>147</v>
      </c>
      <c r="G33" s="30" t="n">
        <v>5</v>
      </c>
      <c r="H33" s="26" t="s">
        <v>148</v>
      </c>
      <c r="I33" s="30" t="n">
        <v>432</v>
      </c>
      <c r="J33" s="11"/>
      <c r="K33" s="11"/>
      <c r="L33" s="27" t="n">
        <f aca="false">IF(F33="",0,IF(INDEX('03 Resources'!$C$7:$C$18,MATCH(F33,'03 Resources'!$A$7:$A$18,0))="Labour",G33,0))+IF(H33="",0,IF(INDEX('03 Resources'!$C$7:$C$18,MATCH(H33,'03 Resources'!$A$7:$A$18,0))="Labour",I33,0))+IF(J33="",0,IF(INDEX('03 Resources'!$C$7:$C$18,MATCH(J33,'03 Resources'!$A$7:$A$18,0))="Labour",K33,0))</f>
        <v>432</v>
      </c>
      <c r="M33" s="27" t="n">
        <f aca="false">IF(F33="",0,IF(INDEX('03 Resources'!$C$7:$C$18,MATCH(F33,'03 Resources'!$A$7:$A$18,0))="Nonlabour",G33,0))+IF(H33="",0,IF(INDEX('03 Resources'!$C$7:$C$18,MATCH(H33,'03 Resources'!$A$7:$A$18,0))="Nonlabour",I33,0))+IF(J33="",0,IF(INDEX('03 Resources'!$C$7:$C$18,MATCH(J33,'03 Resources'!$A$7:$A$18,0))="Nonlabour",K33,0))</f>
        <v>0</v>
      </c>
      <c r="N33" s="28" t="n">
        <f aca="false">IF(F33="",0,G33*INDEX('03 Resources'!$F$7:$F$18,MATCH(F33,'03 Resources'!$A$7:$A$18,0)))+IF(H33="",0,I33*INDEX('03 Resources'!$F$7:$F$18,MATCH(H33,'03 Resources'!$A$7:$A$18,0)))+IF(J33="",0,K33*INDEX('03 Resources'!$F$7:$F$18,MATCH(J33,'03 Resources'!$A$7:$A$18,0)))</f>
        <v>17210</v>
      </c>
      <c r="O33" s="29" t="s">
        <v>149</v>
      </c>
    </row>
    <row r="34" customFormat="false" ht="23.85" hidden="false" customHeight="false" outlineLevel="0" collapsed="false">
      <c r="A34" s="5" t="s">
        <v>175</v>
      </c>
      <c r="B34" s="11" t="s">
        <v>176</v>
      </c>
      <c r="C34" s="26" t="s">
        <v>107</v>
      </c>
      <c r="D34" s="26" t="n">
        <v>2</v>
      </c>
      <c r="E34" s="11" t="s">
        <v>177</v>
      </c>
      <c r="F34" s="26" t="s">
        <v>152</v>
      </c>
      <c r="G34" s="30" t="n">
        <v>55</v>
      </c>
      <c r="H34" s="26" t="s">
        <v>153</v>
      </c>
      <c r="I34" s="30" t="n">
        <v>512</v>
      </c>
      <c r="J34" s="26" t="s">
        <v>154</v>
      </c>
      <c r="K34" s="30" t="n">
        <v>16</v>
      </c>
      <c r="L34" s="27" t="n">
        <f aca="false">IF(F34="",0,IF(INDEX('03 Resources'!$C$7:$C$18,MATCH(F34,'03 Resources'!$A$7:$A$18,0))="Labour",G34,0))+IF(H34="",0,IF(INDEX('03 Resources'!$C$7:$C$18,MATCH(H34,'03 Resources'!$A$7:$A$18,0))="Labour",I34,0))+IF(J34="",0,IF(INDEX('03 Resources'!$C$7:$C$18,MATCH(J34,'03 Resources'!$A$7:$A$18,0))="Labour",K34,0))</f>
        <v>512</v>
      </c>
      <c r="M34" s="27" t="n">
        <f aca="false">IF(F34="",0,IF(INDEX('03 Resources'!$C$7:$C$18,MATCH(F34,'03 Resources'!$A$7:$A$18,0))="Nonlabour",G34,0))+IF(H34="",0,IF(INDEX('03 Resources'!$C$7:$C$18,MATCH(H34,'03 Resources'!$A$7:$A$18,0))="Nonlabour",I34,0))+IF(J34="",0,IF(INDEX('03 Resources'!$C$7:$C$18,MATCH(J34,'03 Resources'!$A$7:$A$18,0))="Nonlabour",K34,0))</f>
        <v>16</v>
      </c>
      <c r="N34" s="28" t="n">
        <f aca="false">IF(F34="",0,G34*INDEX('03 Resources'!$F$7:$F$18,MATCH(F34,'03 Resources'!$A$7:$A$18,0)))+IF(H34="",0,I34*INDEX('03 Resources'!$F$7:$F$18,MATCH(H34,'03 Resources'!$A$7:$A$18,0)))+IF(J34="",0,K34*INDEX('03 Resources'!$F$7:$F$18,MATCH(J34,'03 Resources'!$A$7:$A$18,0)))</f>
        <v>23336</v>
      </c>
      <c r="O34" s="29" t="s">
        <v>155</v>
      </c>
    </row>
    <row r="35" customFormat="false" ht="15" hidden="false" customHeight="false" outlineLevel="0" collapsed="false">
      <c r="A35" s="25" t="s">
        <v>111</v>
      </c>
      <c r="B35" s="25"/>
      <c r="C35" s="25"/>
      <c r="D35" s="25"/>
      <c r="E35" s="25"/>
      <c r="F35" s="25"/>
      <c r="G35" s="25"/>
      <c r="H35" s="25"/>
      <c r="I35" s="25"/>
      <c r="J35" s="25"/>
      <c r="K35" s="25"/>
      <c r="L35" s="25"/>
      <c r="M35" s="25"/>
      <c r="N35" s="25"/>
      <c r="O35" s="25"/>
    </row>
    <row r="36" customFormat="false" ht="15" hidden="false" customHeight="false" outlineLevel="0" collapsed="false">
      <c r="A36" s="5" t="s">
        <v>178</v>
      </c>
      <c r="B36" s="11" t="s">
        <v>179</v>
      </c>
      <c r="C36" s="26" t="s">
        <v>110</v>
      </c>
      <c r="D36" s="26" t="n">
        <v>2</v>
      </c>
      <c r="E36" s="11" t="s">
        <v>127</v>
      </c>
      <c r="F36" s="26" t="s">
        <v>132</v>
      </c>
      <c r="G36" s="30" t="n">
        <v>192</v>
      </c>
      <c r="H36" s="11"/>
      <c r="I36" s="11"/>
      <c r="J36" s="11"/>
      <c r="K36" s="11"/>
      <c r="L36" s="27" t="n">
        <f aca="false">IF(F36="",0,IF(INDEX('03 Resources'!$C$7:$C$18,MATCH(F36,'03 Resources'!$A$7:$A$18,0))="Labour",G36,0))+IF(H36="",0,IF(INDEX('03 Resources'!$C$7:$C$18,MATCH(H36,'03 Resources'!$A$7:$A$18,0))="Labour",I36,0))+IF(J36="",0,IF(INDEX('03 Resources'!$C$7:$C$18,MATCH(J36,'03 Resources'!$A$7:$A$18,0))="Labour",K36,0))</f>
        <v>192</v>
      </c>
      <c r="M36" s="27" t="n">
        <f aca="false">IF(F36="",0,IF(INDEX('03 Resources'!$C$7:$C$18,MATCH(F36,'03 Resources'!$A$7:$A$18,0))="Nonlabour",G36,0))+IF(H36="",0,IF(INDEX('03 Resources'!$C$7:$C$18,MATCH(H36,'03 Resources'!$A$7:$A$18,0))="Nonlabour",I36,0))+IF(J36="",0,IF(INDEX('03 Resources'!$C$7:$C$18,MATCH(J36,'03 Resources'!$A$7:$A$18,0))="Nonlabour",K36,0))</f>
        <v>0</v>
      </c>
      <c r="N36" s="28" t="n">
        <f aca="false">IF(F36="",0,G36*INDEX('03 Resources'!$F$7:$F$18,MATCH(F36,'03 Resources'!$A$7:$A$18,0)))+IF(H36="",0,I36*INDEX('03 Resources'!$F$7:$F$18,MATCH(H36,'03 Resources'!$A$7:$A$18,0)))+IF(J36="",0,K36*INDEX('03 Resources'!$F$7:$F$18,MATCH(J36,'03 Resources'!$A$7:$A$18,0)))</f>
        <v>5376</v>
      </c>
      <c r="O36" s="29" t="s">
        <v>133</v>
      </c>
    </row>
    <row r="37" customFormat="false" ht="15" hidden="false" customHeight="false" outlineLevel="0" collapsed="false">
      <c r="A37" s="5" t="s">
        <v>180</v>
      </c>
      <c r="B37" s="11" t="s">
        <v>181</v>
      </c>
      <c r="C37" s="26" t="s">
        <v>110</v>
      </c>
      <c r="D37" s="26" t="n">
        <v>3</v>
      </c>
      <c r="E37" s="11" t="s">
        <v>178</v>
      </c>
      <c r="F37" s="26" t="s">
        <v>136</v>
      </c>
      <c r="G37" s="30" t="n">
        <v>48</v>
      </c>
      <c r="H37" s="26" t="s">
        <v>137</v>
      </c>
      <c r="I37" s="30" t="n">
        <v>720</v>
      </c>
      <c r="J37" s="26" t="s">
        <v>138</v>
      </c>
      <c r="K37" s="30" t="n">
        <v>24</v>
      </c>
      <c r="L37" s="27" t="n">
        <f aca="false">IF(F37="",0,IF(INDEX('03 Resources'!$C$7:$C$18,MATCH(F37,'03 Resources'!$A$7:$A$18,0))="Labour",G37,0))+IF(H37="",0,IF(INDEX('03 Resources'!$C$7:$C$18,MATCH(H37,'03 Resources'!$A$7:$A$18,0))="Labour",I37,0))+IF(J37="",0,IF(INDEX('03 Resources'!$C$7:$C$18,MATCH(J37,'03 Resources'!$A$7:$A$18,0))="Labour",K37,0))</f>
        <v>768</v>
      </c>
      <c r="M37" s="27" t="n">
        <f aca="false">IF(F37="",0,IF(INDEX('03 Resources'!$C$7:$C$18,MATCH(F37,'03 Resources'!$A$7:$A$18,0))="Nonlabour",G37,0))+IF(H37="",0,IF(INDEX('03 Resources'!$C$7:$C$18,MATCH(H37,'03 Resources'!$A$7:$A$18,0))="Nonlabour",I37,0))+IF(J37="",0,IF(INDEX('03 Resources'!$C$7:$C$18,MATCH(J37,'03 Resources'!$A$7:$A$18,0))="Nonlabour",K37,0))</f>
        <v>24</v>
      </c>
      <c r="N37" s="28" t="n">
        <f aca="false">IF(F37="",0,G37*INDEX('03 Resources'!$F$7:$F$18,MATCH(F37,'03 Resources'!$A$7:$A$18,0)))+IF(H37="",0,I37*INDEX('03 Resources'!$F$7:$F$18,MATCH(H37,'03 Resources'!$A$7:$A$18,0)))+IF(J37="",0,K37*INDEX('03 Resources'!$F$7:$F$18,MATCH(J37,'03 Resources'!$A$7:$A$18,0)))</f>
        <v>22680</v>
      </c>
      <c r="O37" s="29" t="s">
        <v>139</v>
      </c>
    </row>
    <row r="38" customFormat="false" ht="15" hidden="false" customHeight="false" outlineLevel="0" collapsed="false">
      <c r="A38" s="5" t="s">
        <v>182</v>
      </c>
      <c r="B38" s="11" t="s">
        <v>183</v>
      </c>
      <c r="C38" s="26" t="s">
        <v>110</v>
      </c>
      <c r="D38" s="26" t="n">
        <v>4</v>
      </c>
      <c r="E38" s="11" t="s">
        <v>180</v>
      </c>
      <c r="F38" s="26" t="s">
        <v>142</v>
      </c>
      <c r="G38" s="30" t="n">
        <v>256</v>
      </c>
      <c r="H38" s="26" t="s">
        <v>143</v>
      </c>
      <c r="I38" s="30" t="n">
        <v>175</v>
      </c>
      <c r="J38" s="11"/>
      <c r="K38" s="11"/>
      <c r="L38" s="27" t="n">
        <f aca="false">IF(F38="",0,IF(INDEX('03 Resources'!$C$7:$C$18,MATCH(F38,'03 Resources'!$A$7:$A$18,0))="Labour",G38,0))+IF(H38="",0,IF(INDEX('03 Resources'!$C$7:$C$18,MATCH(H38,'03 Resources'!$A$7:$A$18,0))="Labour",I38,0))+IF(J38="",0,IF(INDEX('03 Resources'!$C$7:$C$18,MATCH(J38,'03 Resources'!$A$7:$A$18,0))="Labour",K38,0))</f>
        <v>256</v>
      </c>
      <c r="M38" s="27" t="n">
        <f aca="false">IF(F38="",0,IF(INDEX('03 Resources'!$C$7:$C$18,MATCH(F38,'03 Resources'!$A$7:$A$18,0))="Nonlabour",G38,0))+IF(H38="",0,IF(INDEX('03 Resources'!$C$7:$C$18,MATCH(H38,'03 Resources'!$A$7:$A$18,0))="Nonlabour",I38,0))+IF(J38="",0,IF(INDEX('03 Resources'!$C$7:$C$18,MATCH(J38,'03 Resources'!$A$7:$A$18,0))="Nonlabour",K38,0))</f>
        <v>0</v>
      </c>
      <c r="N38" s="28" t="n">
        <f aca="false">IF(F38="",0,G38*INDEX('03 Resources'!$F$7:$F$18,MATCH(F38,'03 Resources'!$A$7:$A$18,0)))+IF(H38="",0,I38*INDEX('03 Resources'!$F$7:$F$18,MATCH(H38,'03 Resources'!$A$7:$A$18,0)))+IF(J38="",0,K38*INDEX('03 Resources'!$F$7:$F$18,MATCH(J38,'03 Resources'!$A$7:$A$18,0)))</f>
        <v>14842</v>
      </c>
      <c r="O38" s="29" t="s">
        <v>144</v>
      </c>
    </row>
    <row r="39" customFormat="false" ht="15" hidden="false" customHeight="false" outlineLevel="0" collapsed="false">
      <c r="A39" s="5" t="s">
        <v>184</v>
      </c>
      <c r="B39" s="11" t="s">
        <v>185</v>
      </c>
      <c r="C39" s="26" t="s">
        <v>110</v>
      </c>
      <c r="D39" s="26" t="n">
        <v>3</v>
      </c>
      <c r="E39" s="11" t="s">
        <v>182</v>
      </c>
      <c r="F39" s="26" t="s">
        <v>147</v>
      </c>
      <c r="G39" s="30" t="n">
        <v>9.5</v>
      </c>
      <c r="H39" s="26" t="s">
        <v>148</v>
      </c>
      <c r="I39" s="30" t="n">
        <v>288</v>
      </c>
      <c r="J39" s="11"/>
      <c r="K39" s="11"/>
      <c r="L39" s="27" t="n">
        <f aca="false">IF(F39="",0,IF(INDEX('03 Resources'!$C$7:$C$18,MATCH(F39,'03 Resources'!$A$7:$A$18,0))="Labour",G39,0))+IF(H39="",0,IF(INDEX('03 Resources'!$C$7:$C$18,MATCH(H39,'03 Resources'!$A$7:$A$18,0))="Labour",I39,0))+IF(J39="",0,IF(INDEX('03 Resources'!$C$7:$C$18,MATCH(J39,'03 Resources'!$A$7:$A$18,0))="Labour",K39,0))</f>
        <v>288</v>
      </c>
      <c r="M39" s="27" t="n">
        <f aca="false">IF(F39="",0,IF(INDEX('03 Resources'!$C$7:$C$18,MATCH(F39,'03 Resources'!$A$7:$A$18,0))="Nonlabour",G39,0))+IF(H39="",0,IF(INDEX('03 Resources'!$C$7:$C$18,MATCH(H39,'03 Resources'!$A$7:$A$18,0))="Nonlabour",I39,0))+IF(J39="",0,IF(INDEX('03 Resources'!$C$7:$C$18,MATCH(J39,'03 Resources'!$A$7:$A$18,0))="Nonlabour",K39,0))</f>
        <v>0</v>
      </c>
      <c r="N39" s="28" t="n">
        <f aca="false">IF(F39="",0,G39*INDEX('03 Resources'!$F$7:$F$18,MATCH(F39,'03 Resources'!$A$7:$A$18,0)))+IF(H39="",0,I39*INDEX('03 Resources'!$F$7:$F$18,MATCH(H39,'03 Resources'!$A$7:$A$18,0)))+IF(J39="",0,K39*INDEX('03 Resources'!$F$7:$F$18,MATCH(J39,'03 Resources'!$A$7:$A$18,0)))</f>
        <v>16715</v>
      </c>
      <c r="O39" s="29" t="s">
        <v>149</v>
      </c>
    </row>
    <row r="40" customFormat="false" ht="23.85" hidden="false" customHeight="false" outlineLevel="0" collapsed="false">
      <c r="A40" s="5" t="s">
        <v>186</v>
      </c>
      <c r="B40" s="11" t="s">
        <v>187</v>
      </c>
      <c r="C40" s="26" t="s">
        <v>110</v>
      </c>
      <c r="D40" s="26" t="n">
        <v>3</v>
      </c>
      <c r="E40" s="11" t="s">
        <v>188</v>
      </c>
      <c r="F40" s="26" t="s">
        <v>152</v>
      </c>
      <c r="G40" s="30" t="n">
        <v>95</v>
      </c>
      <c r="H40" s="26" t="s">
        <v>153</v>
      </c>
      <c r="I40" s="30" t="n">
        <v>768</v>
      </c>
      <c r="J40" s="26" t="s">
        <v>154</v>
      </c>
      <c r="K40" s="30" t="n">
        <v>24</v>
      </c>
      <c r="L40" s="27" t="n">
        <f aca="false">IF(F40="",0,IF(INDEX('03 Resources'!$C$7:$C$18,MATCH(F40,'03 Resources'!$A$7:$A$18,0))="Labour",G40,0))+IF(H40="",0,IF(INDEX('03 Resources'!$C$7:$C$18,MATCH(H40,'03 Resources'!$A$7:$A$18,0))="Labour",I40,0))+IF(J40="",0,IF(INDEX('03 Resources'!$C$7:$C$18,MATCH(J40,'03 Resources'!$A$7:$A$18,0))="Labour",K40,0))</f>
        <v>768</v>
      </c>
      <c r="M40" s="27" t="n">
        <f aca="false">IF(F40="",0,IF(INDEX('03 Resources'!$C$7:$C$18,MATCH(F40,'03 Resources'!$A$7:$A$18,0))="Nonlabour",G40,0))+IF(H40="",0,IF(INDEX('03 Resources'!$C$7:$C$18,MATCH(H40,'03 Resources'!$A$7:$A$18,0))="Nonlabour",I40,0))+IF(J40="",0,IF(INDEX('03 Resources'!$C$7:$C$18,MATCH(J40,'03 Resources'!$A$7:$A$18,0))="Nonlabour",K40,0))</f>
        <v>24</v>
      </c>
      <c r="N40" s="28" t="n">
        <f aca="false">IF(F40="",0,G40*INDEX('03 Resources'!$F$7:$F$18,MATCH(F40,'03 Resources'!$A$7:$A$18,0)))+IF(H40="",0,I40*INDEX('03 Resources'!$F$7:$F$18,MATCH(H40,'03 Resources'!$A$7:$A$18,0)))+IF(J40="",0,K40*INDEX('03 Resources'!$F$7:$F$18,MATCH(J40,'03 Resources'!$A$7:$A$18,0)))</f>
        <v>36504</v>
      </c>
      <c r="O40" s="29" t="s">
        <v>155</v>
      </c>
    </row>
    <row r="41" customFormat="false" ht="15" hidden="false" customHeight="false" outlineLevel="0" collapsed="false">
      <c r="A41" s="25" t="s">
        <v>99</v>
      </c>
      <c r="B41" s="25"/>
      <c r="C41" s="25"/>
      <c r="D41" s="25"/>
      <c r="E41" s="25"/>
      <c r="F41" s="25"/>
      <c r="G41" s="25"/>
      <c r="H41" s="25"/>
      <c r="I41" s="25"/>
      <c r="J41" s="25"/>
      <c r="K41" s="25"/>
      <c r="L41" s="25"/>
      <c r="M41" s="25"/>
      <c r="N41" s="25"/>
      <c r="O41" s="25"/>
    </row>
    <row r="42" customFormat="false" ht="15" hidden="false" customHeight="false" outlineLevel="0" collapsed="false">
      <c r="A42" s="5" t="s">
        <v>189</v>
      </c>
      <c r="B42" s="11" t="s">
        <v>190</v>
      </c>
      <c r="C42" s="26" t="s">
        <v>98</v>
      </c>
      <c r="D42" s="26" t="n">
        <v>0</v>
      </c>
      <c r="E42" s="11" t="s">
        <v>186</v>
      </c>
      <c r="F42" s="11"/>
      <c r="G42" s="11"/>
      <c r="H42" s="11"/>
      <c r="I42" s="11"/>
      <c r="J42" s="11"/>
      <c r="K42" s="11"/>
      <c r="L42" s="27" t="n">
        <v>0</v>
      </c>
      <c r="M42" s="27" t="n">
        <v>0</v>
      </c>
      <c r="N42" s="28" t="n">
        <v>0</v>
      </c>
      <c r="O42" s="29" t="s">
        <v>191</v>
      </c>
    </row>
    <row r="43" customFormat="false" ht="15" hidden="false" customHeight="true" outlineLevel="0" collapsed="false">
      <c r="A43" s="16" t="s">
        <v>192</v>
      </c>
      <c r="B43" s="16"/>
      <c r="C43" s="16"/>
      <c r="D43" s="16"/>
      <c r="E43" s="16"/>
      <c r="F43" s="16"/>
      <c r="G43" s="16"/>
      <c r="H43" s="16"/>
      <c r="I43" s="16"/>
      <c r="J43" s="16"/>
      <c r="K43" s="16"/>
      <c r="L43" s="31" t="n">
        <f aca="false">SUM(L15:L42)</f>
        <v>9440</v>
      </c>
      <c r="M43" s="31" t="n">
        <f aca="false">SUM(M15:M42)</f>
        <v>184</v>
      </c>
      <c r="N43" s="32" t="n">
        <f aca="false">SUM(N15:N42)</f>
        <v>371621</v>
      </c>
      <c r="O43" s="33"/>
    </row>
    <row r="45" customFormat="false" ht="15" hidden="false" customHeight="false" outlineLevel="0" collapsed="false">
      <c r="A45" s="4" t="s">
        <v>193</v>
      </c>
    </row>
    <row r="46" customFormat="false" ht="30" hidden="false" customHeight="true" outlineLevel="0" collapsed="false">
      <c r="A46" s="13" t="s">
        <v>194</v>
      </c>
      <c r="B46" s="13" t="s">
        <v>125</v>
      </c>
      <c r="C46" s="13" t="s">
        <v>195</v>
      </c>
      <c r="D46" s="13" t="s">
        <v>123</v>
      </c>
    </row>
    <row r="47" customFormat="false" ht="15" hidden="false" customHeight="false" outlineLevel="0" collapsed="false">
      <c r="A47" s="5" t="s">
        <v>99</v>
      </c>
      <c r="B47" s="34" t="n">
        <f aca="false">SUMIF($C$15:$C$42,"MS",$N$15:$N$42)</f>
        <v>0</v>
      </c>
      <c r="C47" s="35" t="n">
        <f aca="false">IF($N$43=0,0,B47/$N$43)</f>
        <v>0</v>
      </c>
      <c r="D47" s="27" t="n">
        <f aca="false">SUMIF($C$15:$C$42,"MS",$L$15:$L$42)</f>
        <v>0</v>
      </c>
    </row>
    <row r="48" customFormat="false" ht="15" hidden="false" customHeight="false" outlineLevel="0" collapsed="false">
      <c r="A48" s="5" t="s">
        <v>102</v>
      </c>
      <c r="B48" s="34" t="n">
        <f aca="false">SUMIF($C$15:$C$42,"N",$N$15:$N$42)</f>
        <v>101745</v>
      </c>
      <c r="C48" s="35" t="n">
        <f aca="false">IF($N$43=0,0,B48/$N$43)</f>
        <v>0.273787003425533</v>
      </c>
      <c r="D48" s="27" t="n">
        <f aca="false">SUMIF($C$15:$C$42,"N",$L$15:$L$42)</f>
        <v>2576</v>
      </c>
    </row>
    <row r="49" customFormat="false" ht="15" hidden="false" customHeight="false" outlineLevel="0" collapsed="false">
      <c r="A49" s="5" t="s">
        <v>105</v>
      </c>
      <c r="B49" s="34" t="n">
        <f aca="false">SUMIF($C$15:$C$42,"S",$N$15:$N$42)</f>
        <v>80489</v>
      </c>
      <c r="C49" s="35" t="n">
        <f aca="false">IF($N$43=0,0,B49/$N$43)</f>
        <v>0.216588944112416</v>
      </c>
      <c r="D49" s="27" t="n">
        <f aca="false">SUMIF($C$15:$C$42,"S",$L$15:$L$42)</f>
        <v>2016</v>
      </c>
    </row>
    <row r="50" customFormat="false" ht="15" hidden="false" customHeight="false" outlineLevel="0" collapsed="false">
      <c r="A50" s="5" t="s">
        <v>108</v>
      </c>
      <c r="B50" s="34" t="n">
        <f aca="false">SUMIF($C$15:$C$42,"E",$N$15:$N$42)</f>
        <v>93270</v>
      </c>
      <c r="C50" s="35" t="n">
        <f aca="false">IF($N$43=0,0,B50/$N$43)</f>
        <v>0.250981510732709</v>
      </c>
      <c r="D50" s="27" t="n">
        <f aca="false">SUMIF($C$15:$C$42,"E",$L$15:$L$42)</f>
        <v>2576</v>
      </c>
    </row>
    <row r="51" customFormat="false" ht="15" hidden="false" customHeight="false" outlineLevel="0" collapsed="false">
      <c r="A51" s="5" t="s">
        <v>111</v>
      </c>
      <c r="B51" s="34" t="n">
        <f aca="false">SUMIF($C$15:$C$42,"W",$N$15:$N$42)</f>
        <v>96117</v>
      </c>
      <c r="C51" s="35" t="n">
        <f aca="false">IF($N$43=0,0,B51/$N$43)</f>
        <v>0.258642541729343</v>
      </c>
      <c r="D51" s="27" t="n">
        <f aca="false">SUMIF($C$15:$C$42,"W",$L$15:$L$42)</f>
        <v>2272</v>
      </c>
    </row>
    <row r="53" customFormat="false" ht="45.75" hidden="false" customHeight="true" outlineLevel="0" collapsed="false">
      <c r="A53" s="22" t="s">
        <v>196</v>
      </c>
      <c r="B53" s="22"/>
      <c r="C53" s="22"/>
      <c r="D53" s="22"/>
      <c r="E53" s="22"/>
      <c r="F53" s="22"/>
      <c r="G53" s="22"/>
      <c r="H53" s="22"/>
      <c r="I53" s="22"/>
      <c r="J53" s="22"/>
      <c r="K53" s="22"/>
      <c r="L53" s="22"/>
      <c r="M53" s="22"/>
      <c r="N53" s="22"/>
      <c r="O53" s="22"/>
    </row>
  </sheetData>
  <mergeCells count="17">
    <mergeCell ref="A1:O1"/>
    <mergeCell ref="A2:O2"/>
    <mergeCell ref="A3:O3"/>
    <mergeCell ref="C6:O6"/>
    <mergeCell ref="C7:O7"/>
    <mergeCell ref="C8:O8"/>
    <mergeCell ref="C9:O9"/>
    <mergeCell ref="C10:O10"/>
    <mergeCell ref="C11:O11"/>
    <mergeCell ref="A15:O15"/>
    <mergeCell ref="A17:O17"/>
    <mergeCell ref="A23:O23"/>
    <mergeCell ref="A29:O29"/>
    <mergeCell ref="A35:O35"/>
    <mergeCell ref="A41:O41"/>
    <mergeCell ref="A43:K43"/>
    <mergeCell ref="A53:O53"/>
  </mergeCells>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84C"/>
    <pageSetUpPr fitToPage="true"/>
  </sheetPr>
  <dimension ref="A1: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12"/>
    <col collapsed="false" customWidth="true" hidden="false" outlineLevel="0" max="4" min="4" style="0" width="14"/>
    <col collapsed="false" customWidth="true" hidden="false" outlineLevel="0" max="5" min="5" style="0" width="11"/>
    <col collapsed="false" customWidth="true" hidden="false" outlineLevel="0" max="6" min="6" style="0" width="12"/>
    <col collapsed="false" customWidth="true" hidden="false" outlineLevel="0" max="7" min="7" style="0" width="14"/>
    <col collapsed="false" customWidth="true" hidden="false" outlineLevel="0" max="8" min="8" style="0" width="12"/>
  </cols>
  <sheetData>
    <row r="1" customFormat="false" ht="15.75" hidden="false" customHeight="true" outlineLevel="0" collapsed="false">
      <c r="A1" s="1" t="s">
        <v>0</v>
      </c>
      <c r="B1" s="1"/>
      <c r="C1" s="1"/>
      <c r="D1" s="1"/>
      <c r="E1" s="1"/>
      <c r="F1" s="1"/>
      <c r="G1" s="1"/>
      <c r="H1" s="1"/>
    </row>
    <row r="2" customFormat="false" ht="25.5" hidden="false" customHeight="true" outlineLevel="0" collapsed="false">
      <c r="A2" s="2" t="s">
        <v>197</v>
      </c>
      <c r="B2" s="2"/>
      <c r="C2" s="2"/>
      <c r="D2" s="2"/>
      <c r="E2" s="2"/>
      <c r="F2" s="2"/>
      <c r="G2" s="2"/>
      <c r="H2" s="2"/>
    </row>
    <row r="3" customFormat="false" ht="31.5" hidden="false" customHeight="true" outlineLevel="0" collapsed="false">
      <c r="A3" s="3" t="s">
        <v>198</v>
      </c>
      <c r="B3" s="3"/>
      <c r="C3" s="3"/>
      <c r="D3" s="3"/>
      <c r="E3" s="3"/>
      <c r="F3" s="3"/>
      <c r="G3" s="3"/>
      <c r="H3" s="3"/>
    </row>
    <row r="6" customFormat="false" ht="30" hidden="false" customHeight="true" outlineLevel="0" collapsed="false">
      <c r="A6" s="13" t="s">
        <v>114</v>
      </c>
      <c r="B6" s="13" t="s">
        <v>199</v>
      </c>
      <c r="C6" s="13" t="s">
        <v>200</v>
      </c>
      <c r="D6" s="13" t="s">
        <v>201</v>
      </c>
      <c r="E6" s="13" t="s">
        <v>202</v>
      </c>
      <c r="F6" s="13" t="s">
        <v>203</v>
      </c>
      <c r="G6" s="13" t="s">
        <v>204</v>
      </c>
      <c r="H6" s="13" t="s">
        <v>205</v>
      </c>
    </row>
    <row r="7" customFormat="false" ht="15" hidden="false" customHeight="false" outlineLevel="0" collapsed="false">
      <c r="A7" s="23" t="s">
        <v>132</v>
      </c>
      <c r="B7" s="11" t="s">
        <v>206</v>
      </c>
      <c r="C7" s="26" t="s">
        <v>207</v>
      </c>
      <c r="D7" s="26" t="n">
        <v>48</v>
      </c>
      <c r="E7" s="26" t="n">
        <v>96</v>
      </c>
      <c r="F7" s="36" t="n">
        <v>28</v>
      </c>
      <c r="G7" s="11" t="s">
        <v>208</v>
      </c>
      <c r="H7" s="11" t="s">
        <v>209</v>
      </c>
    </row>
    <row r="8" customFormat="false" ht="15" hidden="false" customHeight="false" outlineLevel="0" collapsed="false">
      <c r="A8" s="23" t="s">
        <v>136</v>
      </c>
      <c r="B8" s="11" t="s">
        <v>210</v>
      </c>
      <c r="C8" s="26" t="s">
        <v>207</v>
      </c>
      <c r="D8" s="26" t="n">
        <v>16</v>
      </c>
      <c r="E8" s="26" t="n">
        <v>32</v>
      </c>
      <c r="F8" s="36" t="n">
        <v>35</v>
      </c>
      <c r="G8" s="11" t="s">
        <v>208</v>
      </c>
      <c r="H8" s="11" t="s">
        <v>209</v>
      </c>
    </row>
    <row r="9" customFormat="false" ht="15" hidden="false" customHeight="false" outlineLevel="0" collapsed="false">
      <c r="A9" s="23" t="s">
        <v>137</v>
      </c>
      <c r="B9" s="11" t="s">
        <v>211</v>
      </c>
      <c r="C9" s="26" t="s">
        <v>207</v>
      </c>
      <c r="D9" s="26" t="n">
        <v>80</v>
      </c>
      <c r="E9" s="26" t="n">
        <v>240</v>
      </c>
      <c r="F9" s="36" t="n">
        <v>25</v>
      </c>
      <c r="G9" s="11" t="s">
        <v>208</v>
      </c>
      <c r="H9" s="11" t="s">
        <v>209</v>
      </c>
    </row>
    <row r="10" customFormat="false" ht="15" hidden="false" customHeight="false" outlineLevel="0" collapsed="false">
      <c r="A10" s="23" t="s">
        <v>142</v>
      </c>
      <c r="B10" s="11" t="s">
        <v>212</v>
      </c>
      <c r="C10" s="26" t="s">
        <v>207</v>
      </c>
      <c r="D10" s="26" t="n">
        <v>64</v>
      </c>
      <c r="E10" s="26" t="n">
        <v>128</v>
      </c>
      <c r="F10" s="36" t="n">
        <v>32</v>
      </c>
      <c r="G10" s="11" t="s">
        <v>208</v>
      </c>
      <c r="H10" s="11" t="s">
        <v>209</v>
      </c>
    </row>
    <row r="11" customFormat="false" ht="15" hidden="false" customHeight="false" outlineLevel="0" collapsed="false">
      <c r="A11" s="23" t="s">
        <v>148</v>
      </c>
      <c r="B11" s="11" t="s">
        <v>213</v>
      </c>
      <c r="C11" s="26" t="s">
        <v>207</v>
      </c>
      <c r="D11" s="26" t="n">
        <v>48</v>
      </c>
      <c r="E11" s="26" t="n">
        <v>144</v>
      </c>
      <c r="F11" s="36" t="n">
        <v>30</v>
      </c>
      <c r="G11" s="11" t="s">
        <v>208</v>
      </c>
      <c r="H11" s="11" t="s">
        <v>209</v>
      </c>
    </row>
    <row r="12" customFormat="false" ht="15" hidden="false" customHeight="false" outlineLevel="0" collapsed="false">
      <c r="A12" s="23" t="s">
        <v>153</v>
      </c>
      <c r="B12" s="11" t="s">
        <v>214</v>
      </c>
      <c r="C12" s="26" t="s">
        <v>207</v>
      </c>
      <c r="D12" s="26" t="n">
        <v>64</v>
      </c>
      <c r="E12" s="26" t="n">
        <v>256</v>
      </c>
      <c r="F12" s="36" t="n">
        <v>28</v>
      </c>
      <c r="G12" s="11" t="s">
        <v>208</v>
      </c>
      <c r="H12" s="11" t="s">
        <v>209</v>
      </c>
    </row>
    <row r="13" customFormat="false" ht="15" hidden="false" customHeight="false" outlineLevel="0" collapsed="false">
      <c r="A13" s="23" t="s">
        <v>154</v>
      </c>
      <c r="B13" s="11" t="s">
        <v>215</v>
      </c>
      <c r="C13" s="26" t="s">
        <v>216</v>
      </c>
      <c r="D13" s="26" t="n">
        <v>8</v>
      </c>
      <c r="E13" s="26" t="n">
        <v>16</v>
      </c>
      <c r="F13" s="36" t="n">
        <v>150</v>
      </c>
      <c r="G13" s="11" t="s">
        <v>208</v>
      </c>
      <c r="H13" s="11" t="s">
        <v>209</v>
      </c>
    </row>
    <row r="14" customFormat="false" ht="15" hidden="false" customHeight="false" outlineLevel="0" collapsed="false">
      <c r="A14" s="23" t="s">
        <v>138</v>
      </c>
      <c r="B14" s="11" t="s">
        <v>217</v>
      </c>
      <c r="C14" s="26" t="s">
        <v>216</v>
      </c>
      <c r="D14" s="26" t="n">
        <v>8</v>
      </c>
      <c r="E14" s="26" t="n">
        <v>16</v>
      </c>
      <c r="F14" s="36" t="n">
        <v>125</v>
      </c>
      <c r="G14" s="11" t="s">
        <v>208</v>
      </c>
      <c r="H14" s="11" t="s">
        <v>209</v>
      </c>
    </row>
    <row r="15" customFormat="false" ht="15" hidden="false" customHeight="false" outlineLevel="0" collapsed="false">
      <c r="A15" s="23" t="s">
        <v>218</v>
      </c>
      <c r="B15" s="11" t="s">
        <v>219</v>
      </c>
      <c r="C15" s="26" t="s">
        <v>216</v>
      </c>
      <c r="D15" s="26" t="n">
        <v>8</v>
      </c>
      <c r="E15" s="26" t="n">
        <v>8</v>
      </c>
      <c r="F15" s="36" t="n">
        <v>0</v>
      </c>
      <c r="G15" s="11" t="s">
        <v>208</v>
      </c>
      <c r="H15" s="11" t="s">
        <v>209</v>
      </c>
    </row>
    <row r="16" customFormat="false" ht="15" hidden="false" customHeight="false" outlineLevel="0" collapsed="false">
      <c r="A16" s="23" t="s">
        <v>152</v>
      </c>
      <c r="B16" s="11" t="s">
        <v>220</v>
      </c>
      <c r="C16" s="26" t="s">
        <v>221</v>
      </c>
      <c r="D16" s="26" t="n">
        <v>8</v>
      </c>
      <c r="E16" s="26"/>
      <c r="F16" s="36" t="n">
        <v>120</v>
      </c>
      <c r="G16" s="11" t="s">
        <v>222</v>
      </c>
      <c r="H16" s="11" t="s">
        <v>223</v>
      </c>
    </row>
    <row r="17" customFormat="false" ht="15" hidden="false" customHeight="false" outlineLevel="0" collapsed="false">
      <c r="A17" s="23" t="s">
        <v>147</v>
      </c>
      <c r="B17" s="11" t="s">
        <v>224</v>
      </c>
      <c r="C17" s="26" t="s">
        <v>221</v>
      </c>
      <c r="D17" s="26" t="n">
        <v>8</v>
      </c>
      <c r="E17" s="26"/>
      <c r="F17" s="36" t="n">
        <v>850</v>
      </c>
      <c r="G17" s="11" t="s">
        <v>225</v>
      </c>
      <c r="H17" s="11" t="s">
        <v>226</v>
      </c>
    </row>
    <row r="18" customFormat="false" ht="15" hidden="false" customHeight="false" outlineLevel="0" collapsed="false">
      <c r="A18" s="23" t="s">
        <v>143</v>
      </c>
      <c r="B18" s="11" t="s">
        <v>227</v>
      </c>
      <c r="C18" s="26" t="s">
        <v>221</v>
      </c>
      <c r="D18" s="26" t="n">
        <v>8</v>
      </c>
      <c r="E18" s="26"/>
      <c r="F18" s="36" t="n">
        <v>38</v>
      </c>
      <c r="G18" s="11" t="s">
        <v>228</v>
      </c>
      <c r="H18" s="11" t="s">
        <v>229</v>
      </c>
    </row>
    <row r="20" customFormat="false" ht="15" hidden="false" customHeight="false" outlineLevel="0" collapsed="false">
      <c r="A20" s="4" t="s">
        <v>230</v>
      </c>
    </row>
    <row r="21" customFormat="false" ht="33.75" hidden="false" customHeight="true" outlineLevel="0" collapsed="false">
      <c r="A21" s="37" t="s">
        <v>231</v>
      </c>
      <c r="B21" s="37"/>
      <c r="C21" s="37"/>
      <c r="D21" s="37"/>
      <c r="E21" s="37"/>
      <c r="F21" s="37"/>
      <c r="G21" s="37"/>
      <c r="H21" s="37"/>
    </row>
    <row r="22" customFormat="false" ht="33.75" hidden="false" customHeight="true" outlineLevel="0" collapsed="false">
      <c r="A22" s="37" t="s">
        <v>232</v>
      </c>
      <c r="B22" s="37"/>
      <c r="C22" s="37"/>
      <c r="D22" s="37"/>
      <c r="E22" s="37"/>
      <c r="F22" s="37"/>
      <c r="G22" s="37"/>
      <c r="H22" s="37"/>
    </row>
    <row r="23" customFormat="false" ht="33.75" hidden="false" customHeight="true" outlineLevel="0" collapsed="false">
      <c r="A23" s="37" t="s">
        <v>233</v>
      </c>
      <c r="B23" s="37"/>
      <c r="C23" s="37"/>
      <c r="D23" s="37"/>
      <c r="E23" s="37"/>
      <c r="F23" s="37"/>
      <c r="G23" s="37"/>
      <c r="H23" s="37"/>
    </row>
  </sheetData>
  <mergeCells count="6">
    <mergeCell ref="A1:H1"/>
    <mergeCell ref="A2:H2"/>
    <mergeCell ref="A3:H3"/>
    <mergeCell ref="A21:H21"/>
    <mergeCell ref="A22:H22"/>
    <mergeCell ref="A23:H23"/>
  </mergeCells>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84C"/>
    <pageSetUpPr fitToPage="true"/>
  </sheetPr>
  <dimension ref="A1: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3" min="2" style="0" width="20"/>
    <col collapsed="false" customWidth="true" hidden="false" outlineLevel="0" max="4" min="4" style="0" width="24"/>
    <col collapsed="false" customWidth="true" hidden="false" outlineLevel="0" max="5" min="5" style="0" width="14"/>
    <col collapsed="false" customWidth="true" hidden="false" outlineLevel="0" max="6" min="6" style="0" width="16"/>
  </cols>
  <sheetData>
    <row r="1" customFormat="false" ht="15.75" hidden="false" customHeight="true" outlineLevel="0" collapsed="false">
      <c r="A1" s="1" t="s">
        <v>0</v>
      </c>
      <c r="B1" s="1"/>
      <c r="C1" s="1"/>
      <c r="D1" s="1"/>
      <c r="E1" s="1"/>
      <c r="F1" s="1"/>
    </row>
    <row r="2" customFormat="false" ht="25.5" hidden="false" customHeight="true" outlineLevel="0" collapsed="false">
      <c r="A2" s="2" t="s">
        <v>234</v>
      </c>
      <c r="B2" s="2"/>
      <c r="C2" s="2"/>
      <c r="D2" s="2"/>
      <c r="E2" s="2"/>
      <c r="F2" s="2"/>
    </row>
    <row r="3" customFormat="false" ht="31.5" hidden="false" customHeight="true" outlineLevel="0" collapsed="false">
      <c r="A3" s="3" t="s">
        <v>235</v>
      </c>
      <c r="B3" s="3"/>
      <c r="C3" s="3"/>
      <c r="D3" s="3"/>
      <c r="E3" s="3"/>
      <c r="F3" s="3"/>
    </row>
    <row r="6" customFormat="false" ht="30" hidden="false" customHeight="true" outlineLevel="0" collapsed="false">
      <c r="A6" s="13" t="s">
        <v>194</v>
      </c>
      <c r="B6" s="13" t="s">
        <v>236</v>
      </c>
      <c r="C6" s="13" t="s">
        <v>237</v>
      </c>
      <c r="D6" s="13" t="s">
        <v>238</v>
      </c>
      <c r="E6" s="13" t="s">
        <v>239</v>
      </c>
      <c r="F6" s="13" t="s">
        <v>240</v>
      </c>
    </row>
    <row r="7" customFormat="false" ht="15" hidden="false" customHeight="false" outlineLevel="0" collapsed="false">
      <c r="A7" s="5" t="s">
        <v>241</v>
      </c>
      <c r="B7" s="38" t="n">
        <v>85</v>
      </c>
      <c r="C7" s="39" t="n">
        <v>8.5</v>
      </c>
      <c r="D7" s="38" t="n">
        <v>160</v>
      </c>
      <c r="E7" s="40" t="n">
        <f aca="false">IF(B7=0,0,C7/B7)</f>
        <v>0.1</v>
      </c>
      <c r="F7" s="15" t="str">
        <f aca="false">IF(ABS(E7-0.1)&lt;=0.02,"Near 0.10 t/CY","Out of range")</f>
        <v>Near 0.10 t/CY</v>
      </c>
    </row>
    <row r="8" customFormat="false" ht="15" hidden="false" customHeight="false" outlineLevel="0" collapsed="false">
      <c r="A8" s="5" t="s">
        <v>242</v>
      </c>
      <c r="B8" s="38" t="n">
        <v>70</v>
      </c>
      <c r="C8" s="39" t="n">
        <v>6.5</v>
      </c>
      <c r="D8" s="38" t="n">
        <v>130</v>
      </c>
      <c r="E8" s="40" t="n">
        <f aca="false">IF(B8=0,0,C8/B8)</f>
        <v>0.0928571428571429</v>
      </c>
      <c r="F8" s="15" t="str">
        <f aca="false">IF(ABS(E8-0.1)&lt;=0.02,"Near 0.10 t/CY","Out of range")</f>
        <v>Near 0.10 t/CY</v>
      </c>
    </row>
    <row r="9" customFormat="false" ht="15" hidden="false" customHeight="false" outlineLevel="0" collapsed="false">
      <c r="A9" s="5" t="s">
        <v>243</v>
      </c>
      <c r="B9" s="38" t="n">
        <v>55</v>
      </c>
      <c r="C9" s="39" t="n">
        <v>5</v>
      </c>
      <c r="D9" s="38" t="n">
        <v>110</v>
      </c>
      <c r="E9" s="40" t="n">
        <f aca="false">IF(B9=0,0,C9/B9)</f>
        <v>0.0909090909090909</v>
      </c>
      <c r="F9" s="15" t="str">
        <f aca="false">IF(ABS(E9-0.1)&lt;=0.02,"Near 0.10 t/CY","Out of range")</f>
        <v>Near 0.10 t/CY</v>
      </c>
    </row>
    <row r="10" customFormat="false" ht="15" hidden="false" customHeight="false" outlineLevel="0" collapsed="false">
      <c r="A10" s="5" t="s">
        <v>244</v>
      </c>
      <c r="B10" s="38" t="n">
        <v>95</v>
      </c>
      <c r="C10" s="39" t="n">
        <v>9.5</v>
      </c>
      <c r="D10" s="38" t="n">
        <v>175</v>
      </c>
      <c r="E10" s="40" t="n">
        <f aca="false">IF(B10=0,0,C10/B10)</f>
        <v>0.1</v>
      </c>
      <c r="F10" s="15" t="str">
        <f aca="false">IF(ABS(E10-0.1)&lt;=0.02,"Near 0.10 t/CY","Out of range")</f>
        <v>Near 0.10 t/CY</v>
      </c>
    </row>
    <row r="11" customFormat="false" ht="15" hidden="false" customHeight="false" outlineLevel="0" collapsed="false">
      <c r="A11" s="16" t="s">
        <v>245</v>
      </c>
      <c r="B11" s="41" t="n">
        <f aca="false">SUM(B7:B10)</f>
        <v>305</v>
      </c>
      <c r="C11" s="42" t="n">
        <f aca="false">SUM(C7:C10)</f>
        <v>29.5</v>
      </c>
      <c r="D11" s="41" t="n">
        <f aca="false">SUM(D7:D10)</f>
        <v>575</v>
      </c>
      <c r="E11" s="33"/>
      <c r="F11" s="33"/>
    </row>
    <row r="13" customFormat="false" ht="45.75" hidden="false" customHeight="true" outlineLevel="0" collapsed="false">
      <c r="A13" s="22" t="s">
        <v>246</v>
      </c>
      <c r="B13" s="22"/>
      <c r="C13" s="22"/>
      <c r="D13" s="22"/>
      <c r="E13" s="22"/>
      <c r="F13" s="22"/>
    </row>
  </sheetData>
  <mergeCells count="4">
    <mergeCell ref="A1:F1"/>
    <mergeCell ref="A2:F2"/>
    <mergeCell ref="A3:F3"/>
    <mergeCell ref="A13:F13"/>
  </mergeCells>
  <conditionalFormatting sqref="F7:F10">
    <cfRule type="cellIs" priority="2" operator="equal" aboveAverage="0" equalAverage="0" bottom="0" percent="0" rank="0" text="" dxfId="2">
      <formula>"Out of range"</formula>
    </cfRule>
    <cfRule type="cellIs" priority="3" operator="equal" aboveAverage="0" equalAverage="0" bottom="0" percent="0" rank="0" text="" dxfId="3">
      <formula>"Near 0.10 t/CY"</formula>
    </cfRule>
  </conditionalFormatting>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84C"/>
    <pageSetUpPr fitToPage="true"/>
  </sheetPr>
  <dimension ref="A1:L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28"/>
    <col collapsed="false" customWidth="true" hidden="false" outlineLevel="0" max="5" min="3" style="0" width="12"/>
    <col collapsed="false" customWidth="true" hidden="false" outlineLevel="0" max="6" min="6" style="0" width="11"/>
    <col collapsed="false" customWidth="true" hidden="false" outlineLevel="0" max="7" min="7" style="0" width="8"/>
    <col collapsed="false" customWidth="true" hidden="false" outlineLevel="0" max="8" min="8" style="0" width="24"/>
    <col collapsed="false" customWidth="true" hidden="false" outlineLevel="0" max="9" min="9" style="0" width="11"/>
    <col collapsed="false" customWidth="true" hidden="false" outlineLevel="0" max="10" min="10" style="0" width="12"/>
    <col collapsed="false" customWidth="true" hidden="false" outlineLevel="0" max="11" min="11" style="0" width="8"/>
    <col collapsed="false" customWidth="true" hidden="false" outlineLevel="0" max="12" min="12" style="0" width="60"/>
  </cols>
  <sheetData>
    <row r="1" customFormat="false" ht="15.75" hidden="false" customHeight="true" outlineLevel="0" collapsed="false">
      <c r="A1" s="1" t="s">
        <v>0</v>
      </c>
      <c r="B1" s="1"/>
      <c r="C1" s="1"/>
      <c r="D1" s="1"/>
      <c r="E1" s="1"/>
      <c r="F1" s="1"/>
      <c r="G1" s="1"/>
      <c r="H1" s="1"/>
      <c r="I1" s="1"/>
      <c r="J1" s="1"/>
      <c r="K1" s="1"/>
      <c r="L1" s="1"/>
    </row>
    <row r="2" customFormat="false" ht="25.5" hidden="false" customHeight="true" outlineLevel="0" collapsed="false">
      <c r="A2" s="2" t="s">
        <v>247</v>
      </c>
      <c r="B2" s="2"/>
      <c r="C2" s="2"/>
      <c r="D2" s="2"/>
      <c r="E2" s="2"/>
      <c r="F2" s="2"/>
      <c r="G2" s="2"/>
      <c r="H2" s="2"/>
      <c r="I2" s="2"/>
      <c r="J2" s="2"/>
      <c r="K2" s="2"/>
      <c r="L2" s="2"/>
    </row>
    <row r="3" customFormat="false" ht="31.5" hidden="false" customHeight="true" outlineLevel="0" collapsed="false">
      <c r="A3" s="3" t="s">
        <v>248</v>
      </c>
      <c r="B3" s="3"/>
      <c r="C3" s="3"/>
      <c r="D3" s="3"/>
      <c r="E3" s="3"/>
      <c r="F3" s="3"/>
      <c r="G3" s="3"/>
      <c r="H3" s="3"/>
      <c r="I3" s="3"/>
      <c r="J3" s="3"/>
      <c r="K3" s="3"/>
      <c r="L3" s="3"/>
    </row>
    <row r="6" customFormat="false" ht="30" hidden="false" customHeight="true" outlineLevel="0" collapsed="false">
      <c r="A6" s="13" t="s">
        <v>249</v>
      </c>
      <c r="B6" s="13" t="s">
        <v>115</v>
      </c>
      <c r="C6" s="13" t="s">
        <v>250</v>
      </c>
      <c r="D6" s="13" t="s">
        <v>251</v>
      </c>
      <c r="E6" s="13" t="s">
        <v>252</v>
      </c>
      <c r="F6" s="13" t="s">
        <v>253</v>
      </c>
      <c r="G6" s="13" t="s">
        <v>254</v>
      </c>
      <c r="H6" s="13" t="s">
        <v>199</v>
      </c>
      <c r="I6" s="13" t="s">
        <v>255</v>
      </c>
      <c r="J6" s="13" t="s">
        <v>256</v>
      </c>
      <c r="K6" s="13" t="s">
        <v>204</v>
      </c>
      <c r="L6" s="13" t="s">
        <v>257</v>
      </c>
    </row>
    <row r="7" customFormat="false" ht="15" hidden="false" customHeight="false" outlineLevel="0" collapsed="false">
      <c r="A7" s="5" t="s">
        <v>127</v>
      </c>
      <c r="B7" s="11" t="s">
        <v>128</v>
      </c>
      <c r="C7" s="26" t="s">
        <v>258</v>
      </c>
      <c r="D7" s="43" t="n">
        <v>45839</v>
      </c>
      <c r="E7" s="43" t="n">
        <v>45839</v>
      </c>
      <c r="F7" s="44"/>
      <c r="G7" s="45" t="n">
        <v>1</v>
      </c>
      <c r="H7" s="11"/>
      <c r="I7" s="11"/>
      <c r="J7" s="11"/>
      <c r="K7" s="11"/>
      <c r="L7" s="11" t="s">
        <v>259</v>
      </c>
    </row>
    <row r="8" customFormat="false" ht="23.85" hidden="false" customHeight="false" outlineLevel="0" collapsed="false">
      <c r="A8" s="5" t="s">
        <v>130</v>
      </c>
      <c r="B8" s="11" t="s">
        <v>131</v>
      </c>
      <c r="C8" s="26" t="s">
        <v>258</v>
      </c>
      <c r="D8" s="43" t="n">
        <v>45839</v>
      </c>
      <c r="E8" s="43" t="n">
        <v>45845</v>
      </c>
      <c r="F8" s="44"/>
      <c r="G8" s="45" t="n">
        <v>1</v>
      </c>
      <c r="H8" s="11" t="s">
        <v>260</v>
      </c>
      <c r="I8" s="30" t="n">
        <v>480</v>
      </c>
      <c r="J8" s="30" t="n">
        <v>0</v>
      </c>
      <c r="K8" s="26" t="s">
        <v>261</v>
      </c>
      <c r="L8" s="11" t="s">
        <v>262</v>
      </c>
    </row>
    <row r="9" customFormat="false" ht="15" hidden="false" customHeight="false" outlineLevel="0" collapsed="false">
      <c r="A9" s="5" t="s">
        <v>156</v>
      </c>
      <c r="B9" s="11" t="s">
        <v>157</v>
      </c>
      <c r="C9" s="26" t="s">
        <v>258</v>
      </c>
      <c r="D9" s="43" t="n">
        <v>45839</v>
      </c>
      <c r="E9" s="43" t="n">
        <v>45840</v>
      </c>
      <c r="F9" s="44"/>
      <c r="G9" s="45" t="n">
        <v>1</v>
      </c>
      <c r="H9" s="11" t="s">
        <v>260</v>
      </c>
      <c r="I9" s="30" t="n">
        <v>192</v>
      </c>
      <c r="J9" s="30" t="n">
        <v>0</v>
      </c>
      <c r="K9" s="26" t="s">
        <v>261</v>
      </c>
      <c r="L9" s="11" t="s">
        <v>259</v>
      </c>
    </row>
    <row r="10" customFormat="false" ht="15" hidden="false" customHeight="false" outlineLevel="0" collapsed="false">
      <c r="A10" s="5" t="s">
        <v>167</v>
      </c>
      <c r="B10" s="11" t="s">
        <v>168</v>
      </c>
      <c r="C10" s="26" t="s">
        <v>258</v>
      </c>
      <c r="D10" s="43" t="n">
        <v>45839</v>
      </c>
      <c r="E10" s="43" t="n">
        <v>45841</v>
      </c>
      <c r="F10" s="44"/>
      <c r="G10" s="45" t="n">
        <v>1</v>
      </c>
      <c r="H10" s="11" t="s">
        <v>260</v>
      </c>
      <c r="I10" s="30" t="n">
        <v>288</v>
      </c>
      <c r="J10" s="30" t="n">
        <v>0</v>
      </c>
      <c r="K10" s="26" t="s">
        <v>261</v>
      </c>
      <c r="L10" s="11" t="s">
        <v>259</v>
      </c>
    </row>
    <row r="11" customFormat="false" ht="15" hidden="false" customHeight="false" outlineLevel="0" collapsed="false">
      <c r="A11" s="5" t="s">
        <v>178</v>
      </c>
      <c r="B11" s="11" t="s">
        <v>179</v>
      </c>
      <c r="C11" s="26" t="s">
        <v>258</v>
      </c>
      <c r="D11" s="43" t="n">
        <v>45839</v>
      </c>
      <c r="E11" s="43" t="n">
        <v>45840</v>
      </c>
      <c r="F11" s="44"/>
      <c r="G11" s="45" t="n">
        <v>1</v>
      </c>
      <c r="H11" s="11" t="s">
        <v>260</v>
      </c>
      <c r="I11" s="30" t="n">
        <v>192</v>
      </c>
      <c r="J11" s="30" t="n">
        <v>0</v>
      </c>
      <c r="K11" s="26" t="s">
        <v>261</v>
      </c>
      <c r="L11" s="11" t="s">
        <v>259</v>
      </c>
    </row>
    <row r="12" customFormat="false" ht="15" hidden="false" customHeight="true" outlineLevel="0" collapsed="false">
      <c r="A12" s="5" t="s">
        <v>180</v>
      </c>
      <c r="B12" s="11" t="s">
        <v>181</v>
      </c>
      <c r="C12" s="26" t="s">
        <v>258</v>
      </c>
      <c r="D12" s="43" t="n">
        <v>45841</v>
      </c>
      <c r="E12" s="43" t="n">
        <v>45845</v>
      </c>
      <c r="F12" s="44"/>
      <c r="G12" s="45" t="n">
        <v>1</v>
      </c>
      <c r="H12" s="11" t="s">
        <v>263</v>
      </c>
      <c r="I12" s="30" t="n">
        <v>48</v>
      </c>
      <c r="J12" s="30" t="n">
        <v>0</v>
      </c>
      <c r="K12" s="26" t="s">
        <v>261</v>
      </c>
      <c r="L12" s="11" t="s">
        <v>259</v>
      </c>
    </row>
    <row r="13" customFormat="false" ht="15" hidden="false" customHeight="false" outlineLevel="0" collapsed="false">
      <c r="A13" s="5"/>
      <c r="B13" s="5"/>
      <c r="C13" s="5"/>
      <c r="D13" s="5"/>
      <c r="E13" s="5"/>
      <c r="F13" s="5"/>
      <c r="G13" s="5"/>
      <c r="H13" s="11" t="s">
        <v>264</v>
      </c>
      <c r="I13" s="30" t="n">
        <v>720</v>
      </c>
      <c r="J13" s="30" t="n">
        <v>0</v>
      </c>
      <c r="K13" s="26" t="s">
        <v>261</v>
      </c>
      <c r="L13" s="11"/>
    </row>
    <row r="14" customFormat="false" ht="15" hidden="false" customHeight="false" outlineLevel="0" collapsed="false">
      <c r="A14" s="5"/>
      <c r="B14" s="5"/>
      <c r="C14" s="5"/>
      <c r="D14" s="5"/>
      <c r="E14" s="5"/>
      <c r="F14" s="5"/>
      <c r="G14" s="5"/>
      <c r="H14" s="11" t="s">
        <v>265</v>
      </c>
      <c r="I14" s="30" t="n">
        <v>24</v>
      </c>
      <c r="J14" s="30" t="n">
        <v>0</v>
      </c>
      <c r="K14" s="26" t="s">
        <v>261</v>
      </c>
      <c r="L14" s="11"/>
    </row>
    <row r="15" customFormat="false" ht="15" hidden="false" customHeight="true" outlineLevel="0" collapsed="false">
      <c r="A15" s="5" t="s">
        <v>158</v>
      </c>
      <c r="B15" s="11" t="s">
        <v>159</v>
      </c>
      <c r="C15" s="26" t="s">
        <v>258</v>
      </c>
      <c r="D15" s="43" t="n">
        <v>45841</v>
      </c>
      <c r="E15" s="43" t="n">
        <v>45846</v>
      </c>
      <c r="F15" s="44"/>
      <c r="G15" s="45" t="n">
        <v>1</v>
      </c>
      <c r="H15" s="11" t="s">
        <v>263</v>
      </c>
      <c r="I15" s="30" t="n">
        <v>64</v>
      </c>
      <c r="J15" s="30" t="n">
        <v>0</v>
      </c>
      <c r="K15" s="26" t="s">
        <v>261</v>
      </c>
      <c r="L15" s="11" t="s">
        <v>266</v>
      </c>
    </row>
    <row r="16" customFormat="false" ht="15" hidden="false" customHeight="false" outlineLevel="0" collapsed="false">
      <c r="A16" s="5"/>
      <c r="B16" s="5"/>
      <c r="C16" s="5"/>
      <c r="D16" s="5"/>
      <c r="E16" s="5"/>
      <c r="F16" s="5"/>
      <c r="G16" s="5"/>
      <c r="H16" s="11" t="s">
        <v>264</v>
      </c>
      <c r="I16" s="30" t="n">
        <v>720</v>
      </c>
      <c r="J16" s="30" t="n">
        <v>0</v>
      </c>
      <c r="K16" s="26" t="s">
        <v>261</v>
      </c>
      <c r="L16" s="11"/>
    </row>
    <row r="17" customFormat="false" ht="15" hidden="false" customHeight="false" outlineLevel="0" collapsed="false">
      <c r="A17" s="5"/>
      <c r="B17" s="5"/>
      <c r="C17" s="5"/>
      <c r="D17" s="5"/>
      <c r="E17" s="5"/>
      <c r="F17" s="5"/>
      <c r="G17" s="5"/>
      <c r="H17" s="11" t="s">
        <v>265</v>
      </c>
      <c r="I17" s="30" t="n">
        <v>32</v>
      </c>
      <c r="J17" s="30" t="n">
        <v>0</v>
      </c>
      <c r="K17" s="26" t="s">
        <v>261</v>
      </c>
      <c r="L17" s="11"/>
    </row>
    <row r="18" customFormat="false" ht="15" hidden="false" customHeight="true" outlineLevel="0" collapsed="false">
      <c r="A18" s="5" t="s">
        <v>169</v>
      </c>
      <c r="B18" s="11" t="s">
        <v>170</v>
      </c>
      <c r="C18" s="26" t="s">
        <v>267</v>
      </c>
      <c r="D18" s="43" t="n">
        <v>45842</v>
      </c>
      <c r="E18" s="43"/>
      <c r="F18" s="44" t="n">
        <v>1</v>
      </c>
      <c r="G18" s="45" t="n">
        <v>0.9</v>
      </c>
      <c r="H18" s="11" t="s">
        <v>263</v>
      </c>
      <c r="I18" s="30" t="n">
        <v>64</v>
      </c>
      <c r="J18" s="30" t="n">
        <v>16</v>
      </c>
      <c r="K18" s="26" t="s">
        <v>261</v>
      </c>
      <c r="L18" s="11" t="s">
        <v>268</v>
      </c>
    </row>
    <row r="19" customFormat="false" ht="15" hidden="false" customHeight="false" outlineLevel="0" collapsed="false">
      <c r="A19" s="5"/>
      <c r="B19" s="5"/>
      <c r="C19" s="5"/>
      <c r="D19" s="5"/>
      <c r="E19" s="5"/>
      <c r="F19" s="5"/>
      <c r="G19" s="5"/>
      <c r="H19" s="11" t="s">
        <v>264</v>
      </c>
      <c r="I19" s="30" t="n">
        <v>960</v>
      </c>
      <c r="J19" s="30" t="n">
        <v>120</v>
      </c>
      <c r="K19" s="26" t="s">
        <v>261</v>
      </c>
      <c r="L19" s="11"/>
    </row>
    <row r="20" customFormat="false" ht="15" hidden="false" customHeight="false" outlineLevel="0" collapsed="false">
      <c r="A20" s="5"/>
      <c r="B20" s="5"/>
      <c r="C20" s="5"/>
      <c r="D20" s="5"/>
      <c r="E20" s="5"/>
      <c r="F20" s="5"/>
      <c r="G20" s="5"/>
      <c r="H20" s="11" t="s">
        <v>265</v>
      </c>
      <c r="I20" s="30" t="n">
        <v>32</v>
      </c>
      <c r="J20" s="30" t="n">
        <v>8</v>
      </c>
      <c r="K20" s="26" t="s">
        <v>261</v>
      </c>
      <c r="L20" s="11"/>
    </row>
    <row r="21" customFormat="false" ht="15" hidden="false" customHeight="true" outlineLevel="0" collapsed="false">
      <c r="A21" s="5" t="s">
        <v>134</v>
      </c>
      <c r="B21" s="11" t="s">
        <v>135</v>
      </c>
      <c r="C21" s="26" t="s">
        <v>267</v>
      </c>
      <c r="D21" s="43" t="n">
        <v>45846</v>
      </c>
      <c r="E21" s="43"/>
      <c r="F21" s="44" t="n">
        <v>3</v>
      </c>
      <c r="G21" s="45" t="n">
        <v>0.25</v>
      </c>
      <c r="H21" s="11" t="s">
        <v>263</v>
      </c>
      <c r="I21" s="30" t="n">
        <v>32</v>
      </c>
      <c r="J21" s="30" t="n">
        <v>48</v>
      </c>
      <c r="K21" s="26" t="s">
        <v>261</v>
      </c>
      <c r="L21" s="11" t="s">
        <v>269</v>
      </c>
    </row>
    <row r="22" customFormat="false" ht="15" hidden="false" customHeight="false" outlineLevel="0" collapsed="false">
      <c r="A22" s="5"/>
      <c r="B22" s="5"/>
      <c r="C22" s="5"/>
      <c r="D22" s="5"/>
      <c r="E22" s="5"/>
      <c r="F22" s="5"/>
      <c r="G22" s="5"/>
      <c r="H22" s="11" t="s">
        <v>264</v>
      </c>
      <c r="I22" s="30" t="n">
        <v>480</v>
      </c>
      <c r="J22" s="30" t="n">
        <v>720</v>
      </c>
      <c r="K22" s="26" t="s">
        <v>261</v>
      </c>
      <c r="L22" s="11"/>
    </row>
    <row r="23" customFormat="false" ht="15" hidden="false" customHeight="false" outlineLevel="0" collapsed="false">
      <c r="A23" s="5"/>
      <c r="B23" s="5"/>
      <c r="C23" s="5"/>
      <c r="D23" s="5"/>
      <c r="E23" s="5"/>
      <c r="F23" s="5"/>
      <c r="G23" s="5"/>
      <c r="H23" s="11" t="s">
        <v>265</v>
      </c>
      <c r="I23" s="30" t="n">
        <v>16</v>
      </c>
      <c r="J23" s="30" t="n">
        <v>24</v>
      </c>
      <c r="K23" s="26" t="s">
        <v>261</v>
      </c>
      <c r="L23" s="11"/>
    </row>
    <row r="25" customFormat="false" ht="36" hidden="false" customHeight="true" outlineLevel="0" collapsed="false">
      <c r="A25" s="22" t="s">
        <v>270</v>
      </c>
      <c r="B25" s="22"/>
      <c r="C25" s="22"/>
      <c r="D25" s="22"/>
      <c r="E25" s="22"/>
      <c r="F25" s="22"/>
      <c r="G25" s="22"/>
      <c r="H25" s="22"/>
      <c r="I25" s="22"/>
      <c r="J25" s="22"/>
      <c r="K25" s="22"/>
      <c r="L25" s="22"/>
    </row>
    <row r="26" customFormat="false" ht="36" hidden="false" customHeight="true" outlineLevel="0" collapsed="false">
      <c r="A26" s="22" t="s">
        <v>271</v>
      </c>
      <c r="B26" s="22"/>
      <c r="C26" s="22"/>
      <c r="D26" s="22"/>
      <c r="E26" s="22"/>
      <c r="F26" s="22"/>
      <c r="G26" s="22"/>
      <c r="H26" s="22"/>
      <c r="I26" s="22"/>
      <c r="J26" s="22"/>
      <c r="K26" s="22"/>
      <c r="L26" s="22"/>
    </row>
  </sheetData>
  <mergeCells count="37">
    <mergeCell ref="A1:L1"/>
    <mergeCell ref="A2:L2"/>
    <mergeCell ref="A3:L3"/>
    <mergeCell ref="A12:A14"/>
    <mergeCell ref="B12:B14"/>
    <mergeCell ref="C12:C14"/>
    <mergeCell ref="D12:D14"/>
    <mergeCell ref="E12:E14"/>
    <mergeCell ref="F12:F14"/>
    <mergeCell ref="G12:G14"/>
    <mergeCell ref="L12:L14"/>
    <mergeCell ref="A15:A17"/>
    <mergeCell ref="B15:B17"/>
    <mergeCell ref="C15:C17"/>
    <mergeCell ref="D15:D17"/>
    <mergeCell ref="E15:E17"/>
    <mergeCell ref="F15:F17"/>
    <mergeCell ref="G15:G17"/>
    <mergeCell ref="L15:L17"/>
    <mergeCell ref="A18:A20"/>
    <mergeCell ref="B18:B20"/>
    <mergeCell ref="C18:C20"/>
    <mergeCell ref="D18:D20"/>
    <mergeCell ref="E18:E20"/>
    <mergeCell ref="F18:F20"/>
    <mergeCell ref="G18:G20"/>
    <mergeCell ref="L18:L20"/>
    <mergeCell ref="A21:A23"/>
    <mergeCell ref="B21:B23"/>
    <mergeCell ref="C21:C23"/>
    <mergeCell ref="D21:D23"/>
    <mergeCell ref="E21:E23"/>
    <mergeCell ref="F21:F23"/>
    <mergeCell ref="G21:G23"/>
    <mergeCell ref="L21:L23"/>
    <mergeCell ref="A25:L25"/>
    <mergeCell ref="A26:L26"/>
  </mergeCells>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84C"/>
    <pageSetUpPr fitToPage="true"/>
  </sheetPr>
  <dimension ref="A1:L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28"/>
    <col collapsed="false" customWidth="true" hidden="false" outlineLevel="0" max="5" min="3" style="0" width="12"/>
    <col collapsed="false" customWidth="true" hidden="false" outlineLevel="0" max="6" min="6" style="0" width="11"/>
    <col collapsed="false" customWidth="true" hidden="false" outlineLevel="0" max="7" min="7" style="0" width="8"/>
    <col collapsed="false" customWidth="true" hidden="false" outlineLevel="0" max="8" min="8" style="0" width="24"/>
    <col collapsed="false" customWidth="true" hidden="false" outlineLevel="0" max="9" min="9" style="0" width="11"/>
    <col collapsed="false" customWidth="true" hidden="false" outlineLevel="0" max="10" min="10" style="0" width="12"/>
    <col collapsed="false" customWidth="true" hidden="false" outlineLevel="0" max="11" min="11" style="0" width="8"/>
    <col collapsed="false" customWidth="true" hidden="false" outlineLevel="0" max="12" min="12" style="0" width="60"/>
  </cols>
  <sheetData>
    <row r="1" customFormat="false" ht="15.75" hidden="false" customHeight="true" outlineLevel="0" collapsed="false">
      <c r="A1" s="1" t="s">
        <v>0</v>
      </c>
      <c r="B1" s="1"/>
      <c r="C1" s="1"/>
      <c r="D1" s="1"/>
      <c r="E1" s="1"/>
      <c r="F1" s="1"/>
      <c r="G1" s="1"/>
      <c r="H1" s="1"/>
      <c r="I1" s="1"/>
      <c r="J1" s="1"/>
      <c r="K1" s="1"/>
      <c r="L1" s="1"/>
    </row>
    <row r="2" customFormat="false" ht="25.5" hidden="false" customHeight="true" outlineLevel="0" collapsed="false">
      <c r="A2" s="2" t="s">
        <v>272</v>
      </c>
      <c r="B2" s="2"/>
      <c r="C2" s="2"/>
      <c r="D2" s="2"/>
      <c r="E2" s="2"/>
      <c r="F2" s="2"/>
      <c r="G2" s="2"/>
      <c r="H2" s="2"/>
      <c r="I2" s="2"/>
      <c r="J2" s="2"/>
      <c r="K2" s="2"/>
      <c r="L2" s="2"/>
    </row>
    <row r="3" customFormat="false" ht="31.5" hidden="false" customHeight="true" outlineLevel="0" collapsed="false">
      <c r="A3" s="3" t="s">
        <v>273</v>
      </c>
      <c r="B3" s="3"/>
      <c r="C3" s="3"/>
      <c r="D3" s="3"/>
      <c r="E3" s="3"/>
      <c r="F3" s="3"/>
      <c r="G3" s="3"/>
      <c r="H3" s="3"/>
      <c r="I3" s="3"/>
      <c r="J3" s="3"/>
      <c r="K3" s="3"/>
      <c r="L3" s="3"/>
    </row>
    <row r="6" customFormat="false" ht="30" hidden="false" customHeight="true" outlineLevel="0" collapsed="false">
      <c r="A6" s="13" t="s">
        <v>249</v>
      </c>
      <c r="B6" s="13" t="s">
        <v>115</v>
      </c>
      <c r="C6" s="13" t="s">
        <v>250</v>
      </c>
      <c r="D6" s="13" t="s">
        <v>251</v>
      </c>
      <c r="E6" s="13" t="s">
        <v>252</v>
      </c>
      <c r="F6" s="13" t="s">
        <v>253</v>
      </c>
      <c r="G6" s="13" t="s">
        <v>254</v>
      </c>
      <c r="H6" s="13" t="s">
        <v>199</v>
      </c>
      <c r="I6" s="13" t="s">
        <v>255</v>
      </c>
      <c r="J6" s="13" t="s">
        <v>256</v>
      </c>
      <c r="K6" s="13" t="s">
        <v>204</v>
      </c>
      <c r="L6" s="13" t="s">
        <v>257</v>
      </c>
    </row>
    <row r="7" customFormat="false" ht="15" hidden="false" customHeight="true" outlineLevel="0" collapsed="false">
      <c r="A7" s="5" t="s">
        <v>134</v>
      </c>
      <c r="B7" s="11" t="s">
        <v>135</v>
      </c>
      <c r="C7" s="26" t="s">
        <v>258</v>
      </c>
      <c r="D7" s="43" t="n">
        <v>45846</v>
      </c>
      <c r="E7" s="43" t="n">
        <v>45849</v>
      </c>
      <c r="F7" s="44"/>
      <c r="G7" s="45" t="n">
        <v>1</v>
      </c>
      <c r="H7" s="11" t="s">
        <v>263</v>
      </c>
      <c r="I7" s="30" t="n">
        <v>96</v>
      </c>
      <c r="J7" s="30" t="n">
        <v>0</v>
      </c>
      <c r="K7" s="26" t="s">
        <v>261</v>
      </c>
      <c r="L7" s="11" t="s">
        <v>274</v>
      </c>
    </row>
    <row r="8" customFormat="false" ht="15" hidden="false" customHeight="false" outlineLevel="0" collapsed="false">
      <c r="A8" s="5"/>
      <c r="B8" s="5"/>
      <c r="C8" s="5"/>
      <c r="D8" s="5"/>
      <c r="E8" s="5"/>
      <c r="F8" s="5"/>
      <c r="G8" s="5"/>
      <c r="H8" s="11" t="s">
        <v>264</v>
      </c>
      <c r="I8" s="30" t="n">
        <v>960</v>
      </c>
      <c r="J8" s="30" t="n">
        <v>0</v>
      </c>
      <c r="K8" s="26" t="s">
        <v>261</v>
      </c>
      <c r="L8" s="11"/>
    </row>
    <row r="9" customFormat="false" ht="15" hidden="false" customHeight="false" outlineLevel="0" collapsed="false">
      <c r="A9" s="5"/>
      <c r="B9" s="5"/>
      <c r="C9" s="5"/>
      <c r="D9" s="5"/>
      <c r="E9" s="5"/>
      <c r="F9" s="5"/>
      <c r="G9" s="5"/>
      <c r="H9" s="11" t="s">
        <v>265</v>
      </c>
      <c r="I9" s="30" t="n">
        <v>48</v>
      </c>
      <c r="J9" s="30" t="n">
        <v>0</v>
      </c>
      <c r="K9" s="26" t="s">
        <v>261</v>
      </c>
      <c r="L9" s="11"/>
    </row>
    <row r="10" customFormat="false" ht="15" hidden="false" customHeight="true" outlineLevel="0" collapsed="false">
      <c r="A10" s="5" t="s">
        <v>169</v>
      </c>
      <c r="B10" s="11" t="s">
        <v>170</v>
      </c>
      <c r="C10" s="26" t="s">
        <v>258</v>
      </c>
      <c r="D10" s="43" t="n">
        <v>45842</v>
      </c>
      <c r="E10" s="43" t="n">
        <v>45849</v>
      </c>
      <c r="F10" s="44"/>
      <c r="G10" s="45" t="n">
        <v>1</v>
      </c>
      <c r="H10" s="11" t="s">
        <v>263</v>
      </c>
      <c r="I10" s="30" t="n">
        <v>80</v>
      </c>
      <c r="J10" s="30" t="n">
        <v>0</v>
      </c>
      <c r="K10" s="26" t="s">
        <v>261</v>
      </c>
      <c r="L10" s="11" t="s">
        <v>275</v>
      </c>
    </row>
    <row r="11" customFormat="false" ht="15" hidden="false" customHeight="false" outlineLevel="0" collapsed="false">
      <c r="A11" s="5"/>
      <c r="B11" s="5"/>
      <c r="C11" s="5"/>
      <c r="D11" s="5"/>
      <c r="E11" s="5"/>
      <c r="F11" s="5"/>
      <c r="G11" s="5"/>
      <c r="H11" s="11" t="s">
        <v>264</v>
      </c>
      <c r="I11" s="30" t="n">
        <v>1080</v>
      </c>
      <c r="J11" s="30" t="n">
        <v>0</v>
      </c>
      <c r="K11" s="26" t="s">
        <v>261</v>
      </c>
      <c r="L11" s="11"/>
    </row>
    <row r="12" customFormat="false" ht="15" hidden="false" customHeight="false" outlineLevel="0" collapsed="false">
      <c r="A12" s="5"/>
      <c r="B12" s="5"/>
      <c r="C12" s="5"/>
      <c r="D12" s="5"/>
      <c r="E12" s="5"/>
      <c r="F12" s="5"/>
      <c r="G12" s="5"/>
      <c r="H12" s="11" t="s">
        <v>265</v>
      </c>
      <c r="I12" s="30" t="n">
        <v>40</v>
      </c>
      <c r="J12" s="30" t="n">
        <v>0</v>
      </c>
      <c r="K12" s="26" t="s">
        <v>261</v>
      </c>
      <c r="L12" s="11"/>
    </row>
    <row r="13" customFormat="false" ht="15" hidden="false" customHeight="true" outlineLevel="0" collapsed="false">
      <c r="A13" s="5" t="s">
        <v>140</v>
      </c>
      <c r="B13" s="11" t="s">
        <v>141</v>
      </c>
      <c r="C13" s="26" t="s">
        <v>267</v>
      </c>
      <c r="D13" s="43" t="n">
        <v>45852</v>
      </c>
      <c r="E13" s="43"/>
      <c r="F13" s="44" t="n">
        <v>2</v>
      </c>
      <c r="G13" s="45" t="n">
        <v>0.6</v>
      </c>
      <c r="H13" s="11" t="s">
        <v>276</v>
      </c>
      <c r="I13" s="30" t="n">
        <v>192</v>
      </c>
      <c r="J13" s="30" t="n">
        <v>128</v>
      </c>
      <c r="K13" s="26" t="s">
        <v>261</v>
      </c>
      <c r="L13" s="11" t="s">
        <v>277</v>
      </c>
    </row>
    <row r="14" customFormat="false" ht="23.85" hidden="false" customHeight="false" outlineLevel="0" collapsed="false">
      <c r="A14" s="5"/>
      <c r="B14" s="5"/>
      <c r="C14" s="5"/>
      <c r="D14" s="5"/>
      <c r="E14" s="5"/>
      <c r="F14" s="5"/>
      <c r="G14" s="5"/>
      <c r="H14" s="11" t="s">
        <v>278</v>
      </c>
      <c r="I14" s="30" t="n">
        <v>96</v>
      </c>
      <c r="J14" s="30" t="n">
        <v>64</v>
      </c>
      <c r="K14" s="26" t="s">
        <v>279</v>
      </c>
      <c r="L14" s="11"/>
    </row>
    <row r="15" customFormat="false" ht="15" hidden="false" customHeight="true" outlineLevel="0" collapsed="false">
      <c r="A15" s="5" t="s">
        <v>160</v>
      </c>
      <c r="B15" s="11" t="s">
        <v>161</v>
      </c>
      <c r="C15" s="26" t="s">
        <v>267</v>
      </c>
      <c r="D15" s="43" t="n">
        <v>45852</v>
      </c>
      <c r="E15" s="43"/>
      <c r="F15" s="44" t="n">
        <v>2</v>
      </c>
      <c r="G15" s="45" t="n">
        <v>0.5</v>
      </c>
      <c r="H15" s="11" t="s">
        <v>276</v>
      </c>
      <c r="I15" s="30" t="n">
        <v>192</v>
      </c>
      <c r="J15" s="30" t="n">
        <v>128</v>
      </c>
      <c r="K15" s="26" t="s">
        <v>261</v>
      </c>
      <c r="L15" s="11" t="s">
        <v>280</v>
      </c>
    </row>
    <row r="16" customFormat="false" ht="23.85" hidden="false" customHeight="false" outlineLevel="0" collapsed="false">
      <c r="A16" s="5"/>
      <c r="B16" s="5"/>
      <c r="C16" s="5"/>
      <c r="D16" s="5"/>
      <c r="E16" s="5"/>
      <c r="F16" s="5"/>
      <c r="G16" s="5"/>
      <c r="H16" s="11" t="s">
        <v>278</v>
      </c>
      <c r="I16" s="30" t="n">
        <v>65</v>
      </c>
      <c r="J16" s="30" t="n">
        <v>65</v>
      </c>
      <c r="K16" s="26" t="s">
        <v>279</v>
      </c>
      <c r="L16" s="11"/>
    </row>
    <row r="17" customFormat="false" ht="15" hidden="false" customHeight="true" outlineLevel="0" collapsed="false">
      <c r="A17" s="5" t="s">
        <v>182</v>
      </c>
      <c r="B17" s="11" t="s">
        <v>183</v>
      </c>
      <c r="C17" s="26" t="s">
        <v>267</v>
      </c>
      <c r="D17" s="43" t="n">
        <v>45854</v>
      </c>
      <c r="E17" s="43"/>
      <c r="F17" s="44" t="n">
        <v>4</v>
      </c>
      <c r="G17" s="45" t="n">
        <v>0.1</v>
      </c>
      <c r="H17" s="11" t="s">
        <v>276</v>
      </c>
      <c r="I17" s="30" t="n">
        <v>64</v>
      </c>
      <c r="J17" s="30" t="n">
        <v>256</v>
      </c>
      <c r="K17" s="26" t="s">
        <v>261</v>
      </c>
      <c r="L17" s="11" t="s">
        <v>281</v>
      </c>
    </row>
    <row r="18" customFormat="false" ht="23.85" hidden="false" customHeight="false" outlineLevel="0" collapsed="false">
      <c r="A18" s="5"/>
      <c r="B18" s="5"/>
      <c r="C18" s="5"/>
      <c r="D18" s="5"/>
      <c r="E18" s="5"/>
      <c r="F18" s="5"/>
      <c r="G18" s="5"/>
      <c r="H18" s="11" t="s">
        <v>278</v>
      </c>
      <c r="I18" s="30" t="n">
        <v>18</v>
      </c>
      <c r="J18" s="30" t="n">
        <v>157</v>
      </c>
      <c r="K18" s="26" t="s">
        <v>279</v>
      </c>
      <c r="L18" s="11"/>
    </row>
    <row r="20" customFormat="false" ht="36" hidden="false" customHeight="true" outlineLevel="0" collapsed="false">
      <c r="A20" s="22" t="s">
        <v>282</v>
      </c>
      <c r="B20" s="22"/>
      <c r="C20" s="22"/>
      <c r="D20" s="22"/>
      <c r="E20" s="22"/>
      <c r="F20" s="22"/>
      <c r="G20" s="22"/>
      <c r="H20" s="22"/>
      <c r="I20" s="22"/>
      <c r="J20" s="22"/>
      <c r="K20" s="22"/>
      <c r="L20" s="22"/>
    </row>
    <row r="21" customFormat="false" ht="36" hidden="false" customHeight="true" outlineLevel="0" collapsed="false">
      <c r="A21" s="22" t="s">
        <v>283</v>
      </c>
      <c r="B21" s="22"/>
      <c r="C21" s="22"/>
      <c r="D21" s="22"/>
      <c r="E21" s="22"/>
      <c r="F21" s="22"/>
      <c r="G21" s="22"/>
      <c r="H21" s="22"/>
      <c r="I21" s="22"/>
      <c r="J21" s="22"/>
      <c r="K21" s="22"/>
      <c r="L21" s="22"/>
    </row>
  </sheetData>
  <mergeCells count="45">
    <mergeCell ref="A1:L1"/>
    <mergeCell ref="A2:L2"/>
    <mergeCell ref="A3:L3"/>
    <mergeCell ref="A7:A9"/>
    <mergeCell ref="B7:B9"/>
    <mergeCell ref="C7:C9"/>
    <mergeCell ref="D7:D9"/>
    <mergeCell ref="E7:E9"/>
    <mergeCell ref="F7:F9"/>
    <mergeCell ref="G7:G9"/>
    <mergeCell ref="L7:L9"/>
    <mergeCell ref="A10:A12"/>
    <mergeCell ref="B10:B12"/>
    <mergeCell ref="C10:C12"/>
    <mergeCell ref="D10:D12"/>
    <mergeCell ref="E10:E12"/>
    <mergeCell ref="F10:F12"/>
    <mergeCell ref="G10:G12"/>
    <mergeCell ref="L10:L12"/>
    <mergeCell ref="A13:A14"/>
    <mergeCell ref="B13:B14"/>
    <mergeCell ref="C13:C14"/>
    <mergeCell ref="D13:D14"/>
    <mergeCell ref="E13:E14"/>
    <mergeCell ref="F13:F14"/>
    <mergeCell ref="G13:G14"/>
    <mergeCell ref="L13:L14"/>
    <mergeCell ref="A15:A16"/>
    <mergeCell ref="B15:B16"/>
    <mergeCell ref="C15:C16"/>
    <mergeCell ref="D15:D16"/>
    <mergeCell ref="E15:E16"/>
    <mergeCell ref="F15:F16"/>
    <mergeCell ref="G15:G16"/>
    <mergeCell ref="L15:L16"/>
    <mergeCell ref="A17:A18"/>
    <mergeCell ref="B17:B18"/>
    <mergeCell ref="C17:C18"/>
    <mergeCell ref="D17:D18"/>
    <mergeCell ref="E17:E18"/>
    <mergeCell ref="F17:F18"/>
    <mergeCell ref="G17:G18"/>
    <mergeCell ref="L17:L18"/>
    <mergeCell ref="A20:L20"/>
    <mergeCell ref="A21:L21"/>
  </mergeCells>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AB3"/>
    <pageSetUpPr fitToPage="true"/>
  </sheetPr>
  <dimension ref="A1:R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2"/>
    <col collapsed="false" customWidth="true" hidden="false" outlineLevel="0" max="3" min="3" style="0" width="12"/>
    <col collapsed="false" customWidth="true" hidden="false" outlineLevel="0" max="5" min="4" style="0" width="10"/>
    <col collapsed="false" customWidth="true" hidden="false" outlineLevel="0" max="9" min="6" style="0" width="12"/>
    <col collapsed="false" customWidth="true" hidden="false" outlineLevel="0" max="10" min="10" style="0" width="9"/>
    <col collapsed="false" customWidth="true" hidden="false" outlineLevel="0" max="11" min="11" style="0" width="10"/>
    <col collapsed="false" customWidth="true" hidden="false" outlineLevel="0" max="13" min="12" style="0" width="12"/>
    <col collapsed="false" customWidth="true" hidden="false" outlineLevel="0" max="18" min="14" style="0" width="13"/>
  </cols>
  <sheetData>
    <row r="1" customFormat="false" ht="15.75" hidden="false" customHeight="true" outlineLevel="0" collapsed="false">
      <c r="A1" s="1" t="s">
        <v>0</v>
      </c>
      <c r="B1" s="1"/>
      <c r="C1" s="1"/>
      <c r="D1" s="1"/>
      <c r="E1" s="1"/>
      <c r="F1" s="1"/>
      <c r="G1" s="1"/>
      <c r="H1" s="1"/>
      <c r="I1" s="1"/>
      <c r="J1" s="1"/>
      <c r="K1" s="1"/>
      <c r="L1" s="1"/>
      <c r="M1" s="1"/>
      <c r="N1" s="1"/>
      <c r="O1" s="1"/>
      <c r="P1" s="1"/>
      <c r="Q1" s="1"/>
      <c r="R1" s="1"/>
    </row>
    <row r="2" customFormat="false" ht="25.5" hidden="false" customHeight="true" outlineLevel="0" collapsed="false">
      <c r="A2" s="2" t="s">
        <v>284</v>
      </c>
      <c r="B2" s="2"/>
      <c r="C2" s="2"/>
      <c r="D2" s="2"/>
      <c r="E2" s="2"/>
      <c r="F2" s="2"/>
      <c r="G2" s="2"/>
      <c r="H2" s="2"/>
      <c r="I2" s="2"/>
      <c r="J2" s="2"/>
      <c r="K2" s="2"/>
      <c r="L2" s="2"/>
      <c r="M2" s="2"/>
      <c r="N2" s="2"/>
      <c r="O2" s="2"/>
      <c r="P2" s="2"/>
      <c r="Q2" s="2"/>
      <c r="R2" s="2"/>
    </row>
    <row r="3" customFormat="false" ht="31.5" hidden="false" customHeight="true" outlineLevel="0" collapsed="false">
      <c r="A3" s="3" t="s">
        <v>285</v>
      </c>
      <c r="B3" s="3"/>
      <c r="C3" s="3"/>
      <c r="D3" s="3"/>
      <c r="E3" s="3"/>
      <c r="F3" s="3"/>
      <c r="G3" s="3"/>
      <c r="H3" s="3"/>
      <c r="I3" s="3"/>
      <c r="J3" s="3"/>
      <c r="K3" s="3"/>
      <c r="L3" s="3"/>
      <c r="M3" s="3"/>
      <c r="N3" s="3"/>
      <c r="O3" s="3"/>
      <c r="P3" s="3"/>
      <c r="Q3" s="3"/>
      <c r="R3" s="3"/>
    </row>
    <row r="5" customFormat="false" ht="15" hidden="false" customHeight="false" outlineLevel="0" collapsed="false">
      <c r="A5" s="46" t="s">
        <v>286</v>
      </c>
      <c r="B5" s="46"/>
      <c r="C5" s="46"/>
      <c r="D5" s="46"/>
      <c r="E5" s="46"/>
      <c r="F5" s="46"/>
      <c r="G5" s="46"/>
      <c r="H5" s="46"/>
      <c r="I5" s="46"/>
      <c r="J5" s="46"/>
      <c r="K5" s="46"/>
      <c r="L5" s="46"/>
      <c r="M5" s="46"/>
      <c r="N5" s="46"/>
      <c r="O5" s="46"/>
      <c r="P5" s="46"/>
      <c r="Q5" s="46"/>
      <c r="R5" s="46"/>
    </row>
    <row r="6" customFormat="false" ht="30" hidden="false" customHeight="true" outlineLevel="0" collapsed="false">
      <c r="A6" s="13" t="s">
        <v>249</v>
      </c>
      <c r="B6" s="13" t="s">
        <v>287</v>
      </c>
      <c r="C6" s="13" t="s">
        <v>288</v>
      </c>
      <c r="D6" s="13" t="s">
        <v>289</v>
      </c>
      <c r="E6" s="13" t="s">
        <v>290</v>
      </c>
      <c r="F6" s="13" t="s">
        <v>291</v>
      </c>
      <c r="G6" s="13" t="s">
        <v>292</v>
      </c>
      <c r="H6" s="13" t="s">
        <v>293</v>
      </c>
      <c r="I6" s="13" t="s">
        <v>294</v>
      </c>
      <c r="J6" s="13" t="s">
        <v>295</v>
      </c>
      <c r="K6" s="13" t="s">
        <v>296</v>
      </c>
      <c r="L6" s="13" t="s">
        <v>297</v>
      </c>
      <c r="M6" s="13" t="s">
        <v>298</v>
      </c>
      <c r="N6" s="13" t="s">
        <v>299</v>
      </c>
      <c r="O6" s="13" t="s">
        <v>300</v>
      </c>
      <c r="P6" s="13" t="s">
        <v>301</v>
      </c>
      <c r="Q6" s="13" t="s">
        <v>302</v>
      </c>
      <c r="R6" s="13" t="s">
        <v>303</v>
      </c>
    </row>
    <row r="7" customFormat="false" ht="15" hidden="false" customHeight="false" outlineLevel="0" collapsed="false">
      <c r="A7" s="6"/>
      <c r="B7" s="6"/>
      <c r="C7" s="6"/>
      <c r="D7" s="6"/>
      <c r="E7" s="6"/>
      <c r="F7" s="47"/>
      <c r="G7" s="47"/>
      <c r="H7" s="47"/>
      <c r="I7" s="47"/>
      <c r="J7" s="6"/>
      <c r="K7" s="48"/>
      <c r="L7" s="6"/>
      <c r="M7" s="6"/>
      <c r="N7" s="49"/>
      <c r="O7" s="49"/>
      <c r="P7" s="49"/>
      <c r="Q7" s="49"/>
      <c r="R7" s="49"/>
    </row>
    <row r="8" customFormat="false" ht="15" hidden="false" customHeight="false" outlineLevel="0" collapsed="false">
      <c r="A8" s="6"/>
      <c r="B8" s="6"/>
      <c r="C8" s="6"/>
      <c r="D8" s="6"/>
      <c r="E8" s="6"/>
      <c r="F8" s="47"/>
      <c r="G8" s="47"/>
      <c r="H8" s="47"/>
      <c r="I8" s="47"/>
      <c r="J8" s="6"/>
      <c r="K8" s="48"/>
      <c r="L8" s="6"/>
      <c r="M8" s="6"/>
      <c r="N8" s="49"/>
      <c r="O8" s="49"/>
      <c r="P8" s="49"/>
      <c r="Q8" s="49"/>
      <c r="R8" s="49"/>
    </row>
    <row r="9" customFormat="false" ht="15" hidden="false" customHeight="false" outlineLevel="0" collapsed="false">
      <c r="A9" s="6"/>
      <c r="B9" s="6"/>
      <c r="C9" s="6"/>
      <c r="D9" s="6"/>
      <c r="E9" s="6"/>
      <c r="F9" s="47"/>
      <c r="G9" s="47"/>
      <c r="H9" s="47"/>
      <c r="I9" s="47"/>
      <c r="J9" s="6"/>
      <c r="K9" s="48"/>
      <c r="L9" s="6"/>
      <c r="M9" s="6"/>
      <c r="N9" s="49"/>
      <c r="O9" s="49"/>
      <c r="P9" s="49"/>
      <c r="Q9" s="49"/>
      <c r="R9" s="49"/>
    </row>
    <row r="10" customFormat="false" ht="15" hidden="false" customHeight="false" outlineLevel="0" collapsed="false">
      <c r="A10" s="6"/>
      <c r="B10" s="6"/>
      <c r="C10" s="6"/>
      <c r="D10" s="6"/>
      <c r="E10" s="6"/>
      <c r="F10" s="47"/>
      <c r="G10" s="47"/>
      <c r="H10" s="47"/>
      <c r="I10" s="47"/>
      <c r="J10" s="6"/>
      <c r="K10" s="48"/>
      <c r="L10" s="6"/>
      <c r="M10" s="6"/>
      <c r="N10" s="49"/>
      <c r="O10" s="49"/>
      <c r="P10" s="49"/>
      <c r="Q10" s="49"/>
      <c r="R10" s="49"/>
    </row>
    <row r="11" customFormat="false" ht="15" hidden="false" customHeight="false" outlineLevel="0" collapsed="false">
      <c r="A11" s="6"/>
      <c r="B11" s="6"/>
      <c r="C11" s="6"/>
      <c r="D11" s="6"/>
      <c r="E11" s="6"/>
      <c r="F11" s="47"/>
      <c r="G11" s="47"/>
      <c r="H11" s="47"/>
      <c r="I11" s="47"/>
      <c r="J11" s="6"/>
      <c r="K11" s="48"/>
      <c r="L11" s="6"/>
      <c r="M11" s="6"/>
      <c r="N11" s="49"/>
      <c r="O11" s="49"/>
      <c r="P11" s="49"/>
      <c r="Q11" s="49"/>
      <c r="R11" s="49"/>
    </row>
    <row r="12" customFormat="false" ht="15" hidden="false" customHeight="false" outlineLevel="0" collapsed="false">
      <c r="A12" s="6"/>
      <c r="B12" s="6"/>
      <c r="C12" s="6"/>
      <c r="D12" s="6"/>
      <c r="E12" s="6"/>
      <c r="F12" s="47"/>
      <c r="G12" s="47"/>
      <c r="H12" s="47"/>
      <c r="I12" s="47"/>
      <c r="J12" s="6"/>
      <c r="K12" s="48"/>
      <c r="L12" s="6"/>
      <c r="M12" s="6"/>
      <c r="N12" s="49"/>
      <c r="O12" s="49"/>
      <c r="P12" s="49"/>
      <c r="Q12" s="49"/>
      <c r="R12" s="49"/>
    </row>
    <row r="13" customFormat="false" ht="15" hidden="false" customHeight="false" outlineLevel="0" collapsed="false">
      <c r="A13" s="6"/>
      <c r="B13" s="6"/>
      <c r="C13" s="6"/>
      <c r="D13" s="6"/>
      <c r="E13" s="6"/>
      <c r="F13" s="47"/>
      <c r="G13" s="47"/>
      <c r="H13" s="47"/>
      <c r="I13" s="47"/>
      <c r="J13" s="6"/>
      <c r="K13" s="48"/>
      <c r="L13" s="6"/>
      <c r="M13" s="6"/>
      <c r="N13" s="49"/>
      <c r="O13" s="49"/>
      <c r="P13" s="49"/>
      <c r="Q13" s="49"/>
      <c r="R13" s="49"/>
    </row>
    <row r="14" customFormat="false" ht="15" hidden="false" customHeight="false" outlineLevel="0" collapsed="false">
      <c r="A14" s="6"/>
      <c r="B14" s="6"/>
      <c r="C14" s="6"/>
      <c r="D14" s="6"/>
      <c r="E14" s="6"/>
      <c r="F14" s="47"/>
      <c r="G14" s="47"/>
      <c r="H14" s="47"/>
      <c r="I14" s="47"/>
      <c r="J14" s="6"/>
      <c r="K14" s="48"/>
      <c r="L14" s="6"/>
      <c r="M14" s="6"/>
      <c r="N14" s="49"/>
      <c r="O14" s="49"/>
      <c r="P14" s="49"/>
      <c r="Q14" s="49"/>
      <c r="R14" s="49"/>
    </row>
    <row r="15" customFormat="false" ht="15" hidden="false" customHeight="false" outlineLevel="0" collapsed="false">
      <c r="A15" s="6"/>
      <c r="B15" s="6"/>
      <c r="C15" s="6"/>
      <c r="D15" s="6"/>
      <c r="E15" s="6"/>
      <c r="F15" s="47"/>
      <c r="G15" s="47"/>
      <c r="H15" s="47"/>
      <c r="I15" s="47"/>
      <c r="J15" s="6"/>
      <c r="K15" s="48"/>
      <c r="L15" s="6"/>
      <c r="M15" s="6"/>
      <c r="N15" s="49"/>
      <c r="O15" s="49"/>
      <c r="P15" s="49"/>
      <c r="Q15" s="49"/>
      <c r="R15" s="49"/>
    </row>
    <row r="16" customFormat="false" ht="15" hidden="false" customHeight="false" outlineLevel="0" collapsed="false">
      <c r="A16" s="6"/>
      <c r="B16" s="6"/>
      <c r="C16" s="6"/>
      <c r="D16" s="6"/>
      <c r="E16" s="6"/>
      <c r="F16" s="47"/>
      <c r="G16" s="47"/>
      <c r="H16" s="47"/>
      <c r="I16" s="47"/>
      <c r="J16" s="6"/>
      <c r="K16" s="48"/>
      <c r="L16" s="6"/>
      <c r="M16" s="6"/>
      <c r="N16" s="49"/>
      <c r="O16" s="49"/>
      <c r="P16" s="49"/>
      <c r="Q16" s="49"/>
      <c r="R16" s="49"/>
    </row>
    <row r="17" customFormat="false" ht="15" hidden="false" customHeight="false" outlineLevel="0" collapsed="false">
      <c r="A17" s="6"/>
      <c r="B17" s="6"/>
      <c r="C17" s="6"/>
      <c r="D17" s="6"/>
      <c r="E17" s="6"/>
      <c r="F17" s="47"/>
      <c r="G17" s="47"/>
      <c r="H17" s="47"/>
      <c r="I17" s="47"/>
      <c r="J17" s="6"/>
      <c r="K17" s="48"/>
      <c r="L17" s="6"/>
      <c r="M17" s="6"/>
      <c r="N17" s="49"/>
      <c r="O17" s="49"/>
      <c r="P17" s="49"/>
      <c r="Q17" s="49"/>
      <c r="R17" s="49"/>
    </row>
    <row r="18" customFormat="false" ht="15" hidden="false" customHeight="false" outlineLevel="0" collapsed="false">
      <c r="A18" s="6"/>
      <c r="B18" s="6"/>
      <c r="C18" s="6"/>
      <c r="D18" s="6"/>
      <c r="E18" s="6"/>
      <c r="F18" s="47"/>
      <c r="G18" s="47"/>
      <c r="H18" s="47"/>
      <c r="I18" s="47"/>
      <c r="J18" s="6"/>
      <c r="K18" s="48"/>
      <c r="L18" s="6"/>
      <c r="M18" s="6"/>
      <c r="N18" s="49"/>
      <c r="O18" s="49"/>
      <c r="P18" s="49"/>
      <c r="Q18" s="49"/>
      <c r="R18" s="49"/>
    </row>
    <row r="19" customFormat="false" ht="15" hidden="false" customHeight="false" outlineLevel="0" collapsed="false">
      <c r="A19" s="6"/>
      <c r="B19" s="6"/>
      <c r="C19" s="6"/>
      <c r="D19" s="6"/>
      <c r="E19" s="6"/>
      <c r="F19" s="47"/>
      <c r="G19" s="47"/>
      <c r="H19" s="47"/>
      <c r="I19" s="47"/>
      <c r="J19" s="6"/>
      <c r="K19" s="48"/>
      <c r="L19" s="6"/>
      <c r="M19" s="6"/>
      <c r="N19" s="49"/>
      <c r="O19" s="49"/>
      <c r="P19" s="49"/>
      <c r="Q19" s="49"/>
      <c r="R19" s="49"/>
    </row>
    <row r="20" customFormat="false" ht="15" hidden="false" customHeight="false" outlineLevel="0" collapsed="false">
      <c r="A20" s="6"/>
      <c r="B20" s="6"/>
      <c r="C20" s="6"/>
      <c r="D20" s="6"/>
      <c r="E20" s="6"/>
      <c r="F20" s="47"/>
      <c r="G20" s="47"/>
      <c r="H20" s="47"/>
      <c r="I20" s="47"/>
      <c r="J20" s="6"/>
      <c r="K20" s="48"/>
      <c r="L20" s="6"/>
      <c r="M20" s="6"/>
      <c r="N20" s="49"/>
      <c r="O20" s="49"/>
      <c r="P20" s="49"/>
      <c r="Q20" s="49"/>
      <c r="R20" s="49"/>
    </row>
    <row r="21" customFormat="false" ht="15" hidden="false" customHeight="false" outlineLevel="0" collapsed="false">
      <c r="A21" s="6"/>
      <c r="B21" s="6"/>
      <c r="C21" s="6"/>
      <c r="D21" s="6"/>
      <c r="E21" s="6"/>
      <c r="F21" s="47"/>
      <c r="G21" s="47"/>
      <c r="H21" s="47"/>
      <c r="I21" s="47"/>
      <c r="J21" s="6"/>
      <c r="K21" s="48"/>
      <c r="L21" s="6"/>
      <c r="M21" s="6"/>
      <c r="N21" s="49"/>
      <c r="O21" s="49"/>
      <c r="P21" s="49"/>
      <c r="Q21" s="49"/>
      <c r="R21" s="49"/>
    </row>
    <row r="22" customFormat="false" ht="15" hidden="false" customHeight="false" outlineLevel="0" collapsed="false">
      <c r="A22" s="6"/>
      <c r="B22" s="6"/>
      <c r="C22" s="6"/>
      <c r="D22" s="6"/>
      <c r="E22" s="6"/>
      <c r="F22" s="47"/>
      <c r="G22" s="47"/>
      <c r="H22" s="47"/>
      <c r="I22" s="47"/>
      <c r="J22" s="6"/>
      <c r="K22" s="48"/>
      <c r="L22" s="6"/>
      <c r="M22" s="6"/>
      <c r="N22" s="49"/>
      <c r="O22" s="49"/>
      <c r="P22" s="49"/>
      <c r="Q22" s="49"/>
      <c r="R22" s="49"/>
    </row>
    <row r="23" customFormat="false" ht="15" hidden="false" customHeight="false" outlineLevel="0" collapsed="false">
      <c r="A23" s="6"/>
      <c r="B23" s="6"/>
      <c r="C23" s="6"/>
      <c r="D23" s="6"/>
      <c r="E23" s="6"/>
      <c r="F23" s="47"/>
      <c r="G23" s="47"/>
      <c r="H23" s="47"/>
      <c r="I23" s="47"/>
      <c r="J23" s="6"/>
      <c r="K23" s="48"/>
      <c r="L23" s="6"/>
      <c r="M23" s="6"/>
      <c r="N23" s="49"/>
      <c r="O23" s="49"/>
      <c r="P23" s="49"/>
      <c r="Q23" s="49"/>
      <c r="R23" s="49"/>
    </row>
    <row r="24" customFormat="false" ht="15" hidden="false" customHeight="false" outlineLevel="0" collapsed="false">
      <c r="A24" s="6"/>
      <c r="B24" s="6"/>
      <c r="C24" s="6"/>
      <c r="D24" s="6"/>
      <c r="E24" s="6"/>
      <c r="F24" s="47"/>
      <c r="G24" s="47"/>
      <c r="H24" s="47"/>
      <c r="I24" s="47"/>
      <c r="J24" s="6"/>
      <c r="K24" s="48"/>
      <c r="L24" s="6"/>
      <c r="M24" s="6"/>
      <c r="N24" s="49"/>
      <c r="O24" s="49"/>
      <c r="P24" s="49"/>
      <c r="Q24" s="49"/>
      <c r="R24" s="49"/>
    </row>
    <row r="25" customFormat="false" ht="15" hidden="false" customHeight="false" outlineLevel="0" collapsed="false">
      <c r="A25" s="6"/>
      <c r="B25" s="6"/>
      <c r="C25" s="6"/>
      <c r="D25" s="6"/>
      <c r="E25" s="6"/>
      <c r="F25" s="47"/>
      <c r="G25" s="47"/>
      <c r="H25" s="47"/>
      <c r="I25" s="47"/>
      <c r="J25" s="6"/>
      <c r="K25" s="48"/>
      <c r="L25" s="6"/>
      <c r="M25" s="6"/>
      <c r="N25" s="49"/>
      <c r="O25" s="49"/>
      <c r="P25" s="49"/>
      <c r="Q25" s="49"/>
      <c r="R25" s="49"/>
    </row>
    <row r="26" customFormat="false" ht="15" hidden="false" customHeight="false" outlineLevel="0" collapsed="false">
      <c r="A26" s="6"/>
      <c r="B26" s="6"/>
      <c r="C26" s="6"/>
      <c r="D26" s="6"/>
      <c r="E26" s="6"/>
      <c r="F26" s="47"/>
      <c r="G26" s="47"/>
      <c r="H26" s="47"/>
      <c r="I26" s="47"/>
      <c r="J26" s="6"/>
      <c r="K26" s="48"/>
      <c r="L26" s="6"/>
      <c r="M26" s="6"/>
      <c r="N26" s="49"/>
      <c r="O26" s="49"/>
      <c r="P26" s="49"/>
      <c r="Q26" s="49"/>
      <c r="R26" s="49"/>
    </row>
    <row r="27" customFormat="false" ht="15" hidden="false" customHeight="false" outlineLevel="0" collapsed="false">
      <c r="A27" s="6"/>
      <c r="B27" s="6"/>
      <c r="C27" s="6"/>
      <c r="D27" s="6"/>
      <c r="E27" s="6"/>
      <c r="F27" s="47"/>
      <c r="G27" s="47"/>
      <c r="H27" s="47"/>
      <c r="I27" s="47"/>
      <c r="J27" s="6"/>
      <c r="K27" s="48"/>
      <c r="L27" s="6"/>
      <c r="M27" s="6"/>
      <c r="N27" s="49"/>
      <c r="O27" s="49"/>
      <c r="P27" s="49"/>
      <c r="Q27" s="49"/>
      <c r="R27" s="49"/>
    </row>
    <row r="28" customFormat="false" ht="15" hidden="false" customHeight="false" outlineLevel="0" collapsed="false">
      <c r="A28" s="6"/>
      <c r="B28" s="6"/>
      <c r="C28" s="6"/>
      <c r="D28" s="6"/>
      <c r="E28" s="6"/>
      <c r="F28" s="47"/>
      <c r="G28" s="47"/>
      <c r="H28" s="47"/>
      <c r="I28" s="47"/>
      <c r="J28" s="6"/>
      <c r="K28" s="48"/>
      <c r="L28" s="6"/>
      <c r="M28" s="6"/>
      <c r="N28" s="49"/>
      <c r="O28" s="49"/>
      <c r="P28" s="49"/>
      <c r="Q28" s="49"/>
      <c r="R28" s="49"/>
    </row>
    <row r="29" customFormat="false" ht="15" hidden="false" customHeight="false" outlineLevel="0" collapsed="false">
      <c r="A29" s="6"/>
      <c r="B29" s="6"/>
      <c r="C29" s="6"/>
      <c r="D29" s="6"/>
      <c r="E29" s="6"/>
      <c r="F29" s="47"/>
      <c r="G29" s="47"/>
      <c r="H29" s="47"/>
      <c r="I29" s="47"/>
      <c r="J29" s="6"/>
      <c r="K29" s="48"/>
      <c r="L29" s="6"/>
      <c r="M29" s="6"/>
      <c r="N29" s="49"/>
      <c r="O29" s="49"/>
      <c r="P29" s="49"/>
      <c r="Q29" s="49"/>
      <c r="R29" s="49"/>
    </row>
    <row r="30" customFormat="false" ht="15" hidden="false" customHeight="false" outlineLevel="0" collapsed="false">
      <c r="A30" s="6"/>
      <c r="B30" s="6"/>
      <c r="C30" s="6"/>
      <c r="D30" s="6"/>
      <c r="E30" s="6"/>
      <c r="F30" s="47"/>
      <c r="G30" s="47"/>
      <c r="H30" s="47"/>
      <c r="I30" s="47"/>
      <c r="J30" s="6"/>
      <c r="K30" s="48"/>
      <c r="L30" s="6"/>
      <c r="M30" s="6"/>
      <c r="N30" s="49"/>
      <c r="O30" s="49"/>
      <c r="P30" s="49"/>
      <c r="Q30" s="49"/>
      <c r="R30" s="49"/>
    </row>
    <row r="31" customFormat="false" ht="15" hidden="false" customHeight="false" outlineLevel="0" collapsed="false">
      <c r="A31" s="6"/>
      <c r="B31" s="6"/>
      <c r="C31" s="6"/>
      <c r="D31" s="6"/>
      <c r="E31" s="6"/>
      <c r="F31" s="47"/>
      <c r="G31" s="47"/>
      <c r="H31" s="47"/>
      <c r="I31" s="47"/>
      <c r="J31" s="6"/>
      <c r="K31" s="48"/>
      <c r="L31" s="6"/>
      <c r="M31" s="6"/>
      <c r="N31" s="49"/>
      <c r="O31" s="49"/>
      <c r="P31" s="49"/>
      <c r="Q31" s="49"/>
      <c r="R31" s="49"/>
    </row>
    <row r="32" customFormat="false" ht="15" hidden="false" customHeight="false" outlineLevel="0" collapsed="false">
      <c r="A32" s="6"/>
      <c r="B32" s="6"/>
      <c r="C32" s="6"/>
      <c r="D32" s="6"/>
      <c r="E32" s="6"/>
      <c r="F32" s="47"/>
      <c r="G32" s="47"/>
      <c r="H32" s="47"/>
      <c r="I32" s="47"/>
      <c r="J32" s="6"/>
      <c r="K32" s="48"/>
      <c r="L32" s="6"/>
      <c r="M32" s="6"/>
      <c r="N32" s="49"/>
      <c r="O32" s="49"/>
      <c r="P32" s="49"/>
      <c r="Q32" s="49"/>
      <c r="R32" s="49"/>
    </row>
    <row r="33" customFormat="false" ht="15" hidden="false" customHeight="false" outlineLevel="0" collapsed="false">
      <c r="A33" s="6"/>
      <c r="B33" s="6"/>
      <c r="C33" s="6"/>
      <c r="D33" s="6"/>
      <c r="E33" s="6"/>
      <c r="F33" s="47"/>
      <c r="G33" s="47"/>
      <c r="H33" s="47"/>
      <c r="I33" s="47"/>
      <c r="J33" s="6"/>
      <c r="K33" s="48"/>
      <c r="L33" s="6"/>
      <c r="M33" s="6"/>
      <c r="N33" s="49"/>
      <c r="O33" s="49"/>
      <c r="P33" s="49"/>
      <c r="Q33" s="49"/>
      <c r="R33" s="49"/>
    </row>
    <row r="34" customFormat="false" ht="15" hidden="false" customHeight="false" outlineLevel="0" collapsed="false">
      <c r="A34" s="6"/>
      <c r="B34" s="6"/>
      <c r="C34" s="6"/>
      <c r="D34" s="6"/>
      <c r="E34" s="6"/>
      <c r="F34" s="47"/>
      <c r="G34" s="47"/>
      <c r="H34" s="47"/>
      <c r="I34" s="47"/>
      <c r="J34" s="6"/>
      <c r="K34" s="48"/>
      <c r="L34" s="6"/>
      <c r="M34" s="6"/>
      <c r="N34" s="49"/>
      <c r="O34" s="49"/>
      <c r="P34" s="49"/>
      <c r="Q34" s="49"/>
      <c r="R34" s="49"/>
    </row>
    <row r="35" customFormat="false" ht="15" hidden="false" customHeight="false" outlineLevel="0" collapsed="false">
      <c r="A35" s="6"/>
      <c r="B35" s="6"/>
      <c r="C35" s="6"/>
      <c r="D35" s="6"/>
      <c r="E35" s="6"/>
      <c r="F35" s="47"/>
      <c r="G35" s="47"/>
      <c r="H35" s="47"/>
      <c r="I35" s="47"/>
      <c r="J35" s="6"/>
      <c r="K35" s="48"/>
      <c r="L35" s="6"/>
      <c r="M35" s="6"/>
      <c r="N35" s="49"/>
      <c r="O35" s="49"/>
      <c r="P35" s="49"/>
      <c r="Q35" s="49"/>
      <c r="R35" s="49"/>
    </row>
    <row r="36" customFormat="false" ht="15" hidden="false" customHeight="false" outlineLevel="0" collapsed="false">
      <c r="A36" s="6"/>
      <c r="B36" s="6"/>
      <c r="C36" s="6"/>
      <c r="D36" s="6"/>
      <c r="E36" s="6"/>
      <c r="F36" s="47"/>
      <c r="G36" s="47"/>
      <c r="H36" s="47"/>
      <c r="I36" s="47"/>
      <c r="J36" s="6"/>
      <c r="K36" s="48"/>
      <c r="L36" s="6"/>
      <c r="M36" s="6"/>
      <c r="N36" s="49"/>
      <c r="O36" s="49"/>
      <c r="P36" s="49"/>
      <c r="Q36" s="49"/>
      <c r="R36" s="49"/>
    </row>
    <row r="37" customFormat="false" ht="15" hidden="false" customHeight="false" outlineLevel="0" collapsed="false">
      <c r="A37" s="6"/>
      <c r="B37" s="6"/>
      <c r="C37" s="6"/>
      <c r="D37" s="6"/>
      <c r="E37" s="6"/>
      <c r="F37" s="47"/>
      <c r="G37" s="47"/>
      <c r="H37" s="47"/>
      <c r="I37" s="47"/>
      <c r="J37" s="6"/>
      <c r="K37" s="48"/>
      <c r="L37" s="6"/>
      <c r="M37" s="6"/>
      <c r="N37" s="49"/>
      <c r="O37" s="49"/>
      <c r="P37" s="49"/>
      <c r="Q37" s="49"/>
      <c r="R37" s="49"/>
    </row>
    <row r="38" customFormat="false" ht="15" hidden="false" customHeight="false" outlineLevel="0" collapsed="false">
      <c r="A38" s="6"/>
      <c r="B38" s="6"/>
      <c r="C38" s="6"/>
      <c r="D38" s="6"/>
      <c r="E38" s="6"/>
      <c r="F38" s="47"/>
      <c r="G38" s="47"/>
      <c r="H38" s="47"/>
      <c r="I38" s="47"/>
      <c r="J38" s="6"/>
      <c r="K38" s="48"/>
      <c r="L38" s="6"/>
      <c r="M38" s="6"/>
      <c r="N38" s="49"/>
      <c r="O38" s="49"/>
      <c r="P38" s="49"/>
      <c r="Q38" s="49"/>
      <c r="R38" s="49"/>
    </row>
    <row r="39" customFormat="false" ht="15" hidden="false" customHeight="false" outlineLevel="0" collapsed="false">
      <c r="A39" s="6"/>
      <c r="B39" s="6"/>
      <c r="C39" s="6"/>
      <c r="D39" s="6"/>
      <c r="E39" s="6"/>
      <c r="F39" s="47"/>
      <c r="G39" s="47"/>
      <c r="H39" s="47"/>
      <c r="I39" s="47"/>
      <c r="J39" s="6"/>
      <c r="K39" s="48"/>
      <c r="L39" s="6"/>
      <c r="M39" s="6"/>
      <c r="N39" s="49"/>
      <c r="O39" s="49"/>
      <c r="P39" s="49"/>
      <c r="Q39" s="49"/>
      <c r="R39" s="49"/>
    </row>
    <row r="40" customFormat="false" ht="15" hidden="false" customHeight="false" outlineLevel="0" collapsed="false">
      <c r="A40" s="6"/>
      <c r="B40" s="6"/>
      <c r="C40" s="6"/>
      <c r="D40" s="6"/>
      <c r="E40" s="6"/>
      <c r="F40" s="47"/>
      <c r="G40" s="47"/>
      <c r="H40" s="47"/>
      <c r="I40" s="47"/>
      <c r="J40" s="6"/>
      <c r="K40" s="48"/>
      <c r="L40" s="6"/>
      <c r="M40" s="6"/>
      <c r="N40" s="49"/>
      <c r="O40" s="49"/>
      <c r="P40" s="49"/>
      <c r="Q40" s="49"/>
      <c r="R40" s="49"/>
    </row>
    <row r="41" customFormat="false" ht="15" hidden="false" customHeight="false" outlineLevel="0" collapsed="false">
      <c r="A41" s="6"/>
      <c r="B41" s="6"/>
      <c r="C41" s="6"/>
      <c r="D41" s="6"/>
      <c r="E41" s="6"/>
      <c r="F41" s="47"/>
      <c r="G41" s="47"/>
      <c r="H41" s="47"/>
      <c r="I41" s="47"/>
      <c r="J41" s="6"/>
      <c r="K41" s="48"/>
      <c r="L41" s="6"/>
      <c r="M41" s="6"/>
      <c r="N41" s="49"/>
      <c r="O41" s="49"/>
      <c r="P41" s="49"/>
      <c r="Q41" s="49"/>
      <c r="R41" s="49"/>
    </row>
    <row r="42" customFormat="false" ht="15" hidden="false" customHeight="false" outlineLevel="0" collapsed="false">
      <c r="A42" s="6"/>
      <c r="B42" s="6"/>
      <c r="C42" s="6"/>
      <c r="D42" s="6"/>
      <c r="E42" s="6"/>
      <c r="F42" s="47"/>
      <c r="G42" s="47"/>
      <c r="H42" s="47"/>
      <c r="I42" s="47"/>
      <c r="J42" s="6"/>
      <c r="K42" s="48"/>
      <c r="L42" s="6"/>
      <c r="M42" s="6"/>
      <c r="N42" s="49"/>
      <c r="O42" s="49"/>
      <c r="P42" s="49"/>
      <c r="Q42" s="49"/>
      <c r="R42" s="49"/>
    </row>
    <row r="43" customFormat="false" ht="15" hidden="false" customHeight="false" outlineLevel="0" collapsed="false">
      <c r="A43" s="6"/>
      <c r="B43" s="6"/>
      <c r="C43" s="6"/>
      <c r="D43" s="6"/>
      <c r="E43" s="6"/>
      <c r="F43" s="47"/>
      <c r="G43" s="47"/>
      <c r="H43" s="47"/>
      <c r="I43" s="47"/>
      <c r="J43" s="6"/>
      <c r="K43" s="48"/>
      <c r="L43" s="6"/>
      <c r="M43" s="6"/>
      <c r="N43" s="49"/>
      <c r="O43" s="49"/>
      <c r="P43" s="49"/>
      <c r="Q43" s="49"/>
      <c r="R43" s="49"/>
    </row>
    <row r="44" customFormat="false" ht="15" hidden="false" customHeight="false" outlineLevel="0" collapsed="false">
      <c r="A44" s="6"/>
      <c r="B44" s="6"/>
      <c r="C44" s="6"/>
      <c r="D44" s="6"/>
      <c r="E44" s="6"/>
      <c r="F44" s="47"/>
      <c r="G44" s="47"/>
      <c r="H44" s="47"/>
      <c r="I44" s="47"/>
      <c r="J44" s="6"/>
      <c r="K44" s="48"/>
      <c r="L44" s="6"/>
      <c r="M44" s="6"/>
      <c r="N44" s="49"/>
      <c r="O44" s="49"/>
      <c r="P44" s="49"/>
      <c r="Q44" s="49"/>
      <c r="R44" s="49"/>
    </row>
    <row r="45" customFormat="false" ht="15" hidden="false" customHeight="false" outlineLevel="0" collapsed="false">
      <c r="A45" s="6"/>
      <c r="B45" s="6"/>
      <c r="C45" s="6"/>
      <c r="D45" s="6"/>
      <c r="E45" s="6"/>
      <c r="F45" s="47"/>
      <c r="G45" s="47"/>
      <c r="H45" s="47"/>
      <c r="I45" s="47"/>
      <c r="J45" s="6"/>
      <c r="K45" s="48"/>
      <c r="L45" s="6"/>
      <c r="M45" s="6"/>
      <c r="N45" s="49"/>
      <c r="O45" s="49"/>
      <c r="P45" s="49"/>
      <c r="Q45" s="49"/>
      <c r="R45" s="49"/>
    </row>
    <row r="46" customFormat="false" ht="15" hidden="false" customHeight="false" outlineLevel="0" collapsed="false">
      <c r="A46" s="6"/>
      <c r="B46" s="6"/>
      <c r="C46" s="6"/>
      <c r="D46" s="6"/>
      <c r="E46" s="6"/>
      <c r="F46" s="47"/>
      <c r="G46" s="47"/>
      <c r="H46" s="47"/>
      <c r="I46" s="47"/>
      <c r="J46" s="6"/>
      <c r="K46" s="48"/>
      <c r="L46" s="6"/>
      <c r="M46" s="6"/>
      <c r="N46" s="49"/>
      <c r="O46" s="49"/>
      <c r="P46" s="49"/>
      <c r="Q46" s="49"/>
      <c r="R46" s="49"/>
    </row>
  </sheetData>
  <mergeCells count="4">
    <mergeCell ref="A1:R1"/>
    <mergeCell ref="A2:R2"/>
    <mergeCell ref="A3:R3"/>
    <mergeCell ref="A5:R5"/>
  </mergeCells>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AB3"/>
    <pageSetUpPr fitToPage="true"/>
  </sheetPr>
  <dimension ref="A1:R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2"/>
    <col collapsed="false" customWidth="true" hidden="false" outlineLevel="0" max="3" min="3" style="0" width="12"/>
    <col collapsed="false" customWidth="true" hidden="false" outlineLevel="0" max="5" min="4" style="0" width="10"/>
    <col collapsed="false" customWidth="true" hidden="false" outlineLevel="0" max="9" min="6" style="0" width="12"/>
    <col collapsed="false" customWidth="true" hidden="false" outlineLevel="0" max="10" min="10" style="0" width="9"/>
    <col collapsed="false" customWidth="true" hidden="false" outlineLevel="0" max="11" min="11" style="0" width="10"/>
    <col collapsed="false" customWidth="true" hidden="false" outlineLevel="0" max="13" min="12" style="0" width="12"/>
    <col collapsed="false" customWidth="true" hidden="false" outlineLevel="0" max="18" min="14" style="0" width="13"/>
  </cols>
  <sheetData>
    <row r="1" customFormat="false" ht="15.75" hidden="false" customHeight="true" outlineLevel="0" collapsed="false">
      <c r="A1" s="1" t="s">
        <v>0</v>
      </c>
      <c r="B1" s="1"/>
      <c r="C1" s="1"/>
      <c r="D1" s="1"/>
      <c r="E1" s="1"/>
      <c r="F1" s="1"/>
      <c r="G1" s="1"/>
      <c r="H1" s="1"/>
      <c r="I1" s="1"/>
      <c r="J1" s="1"/>
      <c r="K1" s="1"/>
      <c r="L1" s="1"/>
      <c r="M1" s="1"/>
      <c r="N1" s="1"/>
      <c r="O1" s="1"/>
      <c r="P1" s="1"/>
      <c r="Q1" s="1"/>
      <c r="R1" s="1"/>
    </row>
    <row r="2" customFormat="false" ht="25.5" hidden="false" customHeight="true" outlineLevel="0" collapsed="false">
      <c r="A2" s="2" t="s">
        <v>304</v>
      </c>
      <c r="B2" s="2"/>
      <c r="C2" s="2"/>
      <c r="D2" s="2"/>
      <c r="E2" s="2"/>
      <c r="F2" s="2"/>
      <c r="G2" s="2"/>
      <c r="H2" s="2"/>
      <c r="I2" s="2"/>
      <c r="J2" s="2"/>
      <c r="K2" s="2"/>
      <c r="L2" s="2"/>
      <c r="M2" s="2"/>
      <c r="N2" s="2"/>
      <c r="O2" s="2"/>
      <c r="P2" s="2"/>
      <c r="Q2" s="2"/>
      <c r="R2" s="2"/>
    </row>
    <row r="3" customFormat="false" ht="31.5" hidden="false" customHeight="true" outlineLevel="0" collapsed="false">
      <c r="A3" s="3" t="s">
        <v>285</v>
      </c>
      <c r="B3" s="3"/>
      <c r="C3" s="3"/>
      <c r="D3" s="3"/>
      <c r="E3" s="3"/>
      <c r="F3" s="3"/>
      <c r="G3" s="3"/>
      <c r="H3" s="3"/>
      <c r="I3" s="3"/>
      <c r="J3" s="3"/>
      <c r="K3" s="3"/>
      <c r="L3" s="3"/>
      <c r="M3" s="3"/>
      <c r="N3" s="3"/>
      <c r="O3" s="3"/>
      <c r="P3" s="3"/>
      <c r="Q3" s="3"/>
      <c r="R3" s="3"/>
    </row>
    <row r="5" customFormat="false" ht="15" hidden="false" customHeight="false" outlineLevel="0" collapsed="false">
      <c r="A5" s="46" t="s">
        <v>286</v>
      </c>
      <c r="B5" s="46"/>
      <c r="C5" s="46"/>
      <c r="D5" s="46"/>
      <c r="E5" s="46"/>
      <c r="F5" s="46"/>
      <c r="G5" s="46"/>
      <c r="H5" s="46"/>
      <c r="I5" s="46"/>
      <c r="J5" s="46"/>
      <c r="K5" s="46"/>
      <c r="L5" s="46"/>
      <c r="M5" s="46"/>
      <c r="N5" s="46"/>
      <c r="O5" s="46"/>
      <c r="P5" s="46"/>
      <c r="Q5" s="46"/>
      <c r="R5" s="46"/>
    </row>
    <row r="6" customFormat="false" ht="30" hidden="false" customHeight="true" outlineLevel="0" collapsed="false">
      <c r="A6" s="13" t="s">
        <v>249</v>
      </c>
      <c r="B6" s="13" t="s">
        <v>287</v>
      </c>
      <c r="C6" s="13" t="s">
        <v>288</v>
      </c>
      <c r="D6" s="13" t="s">
        <v>289</v>
      </c>
      <c r="E6" s="13" t="s">
        <v>290</v>
      </c>
      <c r="F6" s="13" t="s">
        <v>291</v>
      </c>
      <c r="G6" s="13" t="s">
        <v>292</v>
      </c>
      <c r="H6" s="13" t="s">
        <v>293</v>
      </c>
      <c r="I6" s="13" t="s">
        <v>294</v>
      </c>
      <c r="J6" s="13" t="s">
        <v>295</v>
      </c>
      <c r="K6" s="13" t="s">
        <v>296</v>
      </c>
      <c r="L6" s="13" t="s">
        <v>297</v>
      </c>
      <c r="M6" s="13" t="s">
        <v>298</v>
      </c>
      <c r="N6" s="13" t="s">
        <v>299</v>
      </c>
      <c r="O6" s="13" t="s">
        <v>300</v>
      </c>
      <c r="P6" s="13" t="s">
        <v>301</v>
      </c>
      <c r="Q6" s="13" t="s">
        <v>302</v>
      </c>
      <c r="R6" s="13" t="s">
        <v>303</v>
      </c>
    </row>
    <row r="7" customFormat="false" ht="15" hidden="false" customHeight="false" outlineLevel="0" collapsed="false">
      <c r="A7" s="6"/>
      <c r="B7" s="6"/>
      <c r="C7" s="6"/>
      <c r="D7" s="6"/>
      <c r="E7" s="6"/>
      <c r="F7" s="47"/>
      <c r="G7" s="47"/>
      <c r="H7" s="47"/>
      <c r="I7" s="47"/>
      <c r="J7" s="6"/>
      <c r="K7" s="48"/>
      <c r="L7" s="6"/>
      <c r="M7" s="6"/>
      <c r="N7" s="49"/>
      <c r="O7" s="49"/>
      <c r="P7" s="49"/>
      <c r="Q7" s="49"/>
      <c r="R7" s="49"/>
    </row>
    <row r="8" customFormat="false" ht="15" hidden="false" customHeight="false" outlineLevel="0" collapsed="false">
      <c r="A8" s="6"/>
      <c r="B8" s="6"/>
      <c r="C8" s="6"/>
      <c r="D8" s="6"/>
      <c r="E8" s="6"/>
      <c r="F8" s="47"/>
      <c r="G8" s="47"/>
      <c r="H8" s="47"/>
      <c r="I8" s="47"/>
      <c r="J8" s="6"/>
      <c r="K8" s="48"/>
      <c r="L8" s="6"/>
      <c r="M8" s="6"/>
      <c r="N8" s="49"/>
      <c r="O8" s="49"/>
      <c r="P8" s="49"/>
      <c r="Q8" s="49"/>
      <c r="R8" s="49"/>
    </row>
    <row r="9" customFormat="false" ht="15" hidden="false" customHeight="false" outlineLevel="0" collapsed="false">
      <c r="A9" s="6"/>
      <c r="B9" s="6"/>
      <c r="C9" s="6"/>
      <c r="D9" s="6"/>
      <c r="E9" s="6"/>
      <c r="F9" s="47"/>
      <c r="G9" s="47"/>
      <c r="H9" s="47"/>
      <c r="I9" s="47"/>
      <c r="J9" s="6"/>
      <c r="K9" s="48"/>
      <c r="L9" s="6"/>
      <c r="M9" s="6"/>
      <c r="N9" s="49"/>
      <c r="O9" s="49"/>
      <c r="P9" s="49"/>
      <c r="Q9" s="49"/>
      <c r="R9" s="49"/>
    </row>
    <row r="10" customFormat="false" ht="15" hidden="false" customHeight="false" outlineLevel="0" collapsed="false">
      <c r="A10" s="6"/>
      <c r="B10" s="6"/>
      <c r="C10" s="6"/>
      <c r="D10" s="6"/>
      <c r="E10" s="6"/>
      <c r="F10" s="47"/>
      <c r="G10" s="47"/>
      <c r="H10" s="47"/>
      <c r="I10" s="47"/>
      <c r="J10" s="6"/>
      <c r="K10" s="48"/>
      <c r="L10" s="6"/>
      <c r="M10" s="6"/>
      <c r="N10" s="49"/>
      <c r="O10" s="49"/>
      <c r="P10" s="49"/>
      <c r="Q10" s="49"/>
      <c r="R10" s="49"/>
    </row>
    <row r="11" customFormat="false" ht="15" hidden="false" customHeight="false" outlineLevel="0" collapsed="false">
      <c r="A11" s="6"/>
      <c r="B11" s="6"/>
      <c r="C11" s="6"/>
      <c r="D11" s="6"/>
      <c r="E11" s="6"/>
      <c r="F11" s="47"/>
      <c r="G11" s="47"/>
      <c r="H11" s="47"/>
      <c r="I11" s="47"/>
      <c r="J11" s="6"/>
      <c r="K11" s="48"/>
      <c r="L11" s="6"/>
      <c r="M11" s="6"/>
      <c r="N11" s="49"/>
      <c r="O11" s="49"/>
      <c r="P11" s="49"/>
      <c r="Q11" s="49"/>
      <c r="R11" s="49"/>
    </row>
    <row r="12" customFormat="false" ht="15" hidden="false" customHeight="false" outlineLevel="0" collapsed="false">
      <c r="A12" s="6"/>
      <c r="B12" s="6"/>
      <c r="C12" s="6"/>
      <c r="D12" s="6"/>
      <c r="E12" s="6"/>
      <c r="F12" s="47"/>
      <c r="G12" s="47"/>
      <c r="H12" s="47"/>
      <c r="I12" s="47"/>
      <c r="J12" s="6"/>
      <c r="K12" s="48"/>
      <c r="L12" s="6"/>
      <c r="M12" s="6"/>
      <c r="N12" s="49"/>
      <c r="O12" s="49"/>
      <c r="P12" s="49"/>
      <c r="Q12" s="49"/>
      <c r="R12" s="49"/>
    </row>
    <row r="13" customFormat="false" ht="15" hidden="false" customHeight="false" outlineLevel="0" collapsed="false">
      <c r="A13" s="6"/>
      <c r="B13" s="6"/>
      <c r="C13" s="6"/>
      <c r="D13" s="6"/>
      <c r="E13" s="6"/>
      <c r="F13" s="47"/>
      <c r="G13" s="47"/>
      <c r="H13" s="47"/>
      <c r="I13" s="47"/>
      <c r="J13" s="6"/>
      <c r="K13" s="48"/>
      <c r="L13" s="6"/>
      <c r="M13" s="6"/>
      <c r="N13" s="49"/>
      <c r="O13" s="49"/>
      <c r="P13" s="49"/>
      <c r="Q13" s="49"/>
      <c r="R13" s="49"/>
    </row>
    <row r="14" customFormat="false" ht="15" hidden="false" customHeight="false" outlineLevel="0" collapsed="false">
      <c r="A14" s="6"/>
      <c r="B14" s="6"/>
      <c r="C14" s="6"/>
      <c r="D14" s="6"/>
      <c r="E14" s="6"/>
      <c r="F14" s="47"/>
      <c r="G14" s="47"/>
      <c r="H14" s="47"/>
      <c r="I14" s="47"/>
      <c r="J14" s="6"/>
      <c r="K14" s="48"/>
      <c r="L14" s="6"/>
      <c r="M14" s="6"/>
      <c r="N14" s="49"/>
      <c r="O14" s="49"/>
      <c r="P14" s="49"/>
      <c r="Q14" s="49"/>
      <c r="R14" s="49"/>
    </row>
    <row r="15" customFormat="false" ht="15" hidden="false" customHeight="false" outlineLevel="0" collapsed="false">
      <c r="A15" s="6"/>
      <c r="B15" s="6"/>
      <c r="C15" s="6"/>
      <c r="D15" s="6"/>
      <c r="E15" s="6"/>
      <c r="F15" s="47"/>
      <c r="G15" s="47"/>
      <c r="H15" s="47"/>
      <c r="I15" s="47"/>
      <c r="J15" s="6"/>
      <c r="K15" s="48"/>
      <c r="L15" s="6"/>
      <c r="M15" s="6"/>
      <c r="N15" s="49"/>
      <c r="O15" s="49"/>
      <c r="P15" s="49"/>
      <c r="Q15" s="49"/>
      <c r="R15" s="49"/>
    </row>
    <row r="16" customFormat="false" ht="15" hidden="false" customHeight="false" outlineLevel="0" collapsed="false">
      <c r="A16" s="6"/>
      <c r="B16" s="6"/>
      <c r="C16" s="6"/>
      <c r="D16" s="6"/>
      <c r="E16" s="6"/>
      <c r="F16" s="47"/>
      <c r="G16" s="47"/>
      <c r="H16" s="47"/>
      <c r="I16" s="47"/>
      <c r="J16" s="6"/>
      <c r="K16" s="48"/>
      <c r="L16" s="6"/>
      <c r="M16" s="6"/>
      <c r="N16" s="49"/>
      <c r="O16" s="49"/>
      <c r="P16" s="49"/>
      <c r="Q16" s="49"/>
      <c r="R16" s="49"/>
    </row>
    <row r="17" customFormat="false" ht="15" hidden="false" customHeight="false" outlineLevel="0" collapsed="false">
      <c r="A17" s="6"/>
      <c r="B17" s="6"/>
      <c r="C17" s="6"/>
      <c r="D17" s="6"/>
      <c r="E17" s="6"/>
      <c r="F17" s="47"/>
      <c r="G17" s="47"/>
      <c r="H17" s="47"/>
      <c r="I17" s="47"/>
      <c r="J17" s="6"/>
      <c r="K17" s="48"/>
      <c r="L17" s="6"/>
      <c r="M17" s="6"/>
      <c r="N17" s="49"/>
      <c r="O17" s="49"/>
      <c r="P17" s="49"/>
      <c r="Q17" s="49"/>
      <c r="R17" s="49"/>
    </row>
    <row r="18" customFormat="false" ht="15" hidden="false" customHeight="false" outlineLevel="0" collapsed="false">
      <c r="A18" s="6"/>
      <c r="B18" s="6"/>
      <c r="C18" s="6"/>
      <c r="D18" s="6"/>
      <c r="E18" s="6"/>
      <c r="F18" s="47"/>
      <c r="G18" s="47"/>
      <c r="H18" s="47"/>
      <c r="I18" s="47"/>
      <c r="J18" s="6"/>
      <c r="K18" s="48"/>
      <c r="L18" s="6"/>
      <c r="M18" s="6"/>
      <c r="N18" s="49"/>
      <c r="O18" s="49"/>
      <c r="P18" s="49"/>
      <c r="Q18" s="49"/>
      <c r="R18" s="49"/>
    </row>
    <row r="19" customFormat="false" ht="15" hidden="false" customHeight="false" outlineLevel="0" collapsed="false">
      <c r="A19" s="6"/>
      <c r="B19" s="6"/>
      <c r="C19" s="6"/>
      <c r="D19" s="6"/>
      <c r="E19" s="6"/>
      <c r="F19" s="47"/>
      <c r="G19" s="47"/>
      <c r="H19" s="47"/>
      <c r="I19" s="47"/>
      <c r="J19" s="6"/>
      <c r="K19" s="48"/>
      <c r="L19" s="6"/>
      <c r="M19" s="6"/>
      <c r="N19" s="49"/>
      <c r="O19" s="49"/>
      <c r="P19" s="49"/>
      <c r="Q19" s="49"/>
      <c r="R19" s="49"/>
    </row>
    <row r="20" customFormat="false" ht="15" hidden="false" customHeight="false" outlineLevel="0" collapsed="false">
      <c r="A20" s="6"/>
      <c r="B20" s="6"/>
      <c r="C20" s="6"/>
      <c r="D20" s="6"/>
      <c r="E20" s="6"/>
      <c r="F20" s="47"/>
      <c r="G20" s="47"/>
      <c r="H20" s="47"/>
      <c r="I20" s="47"/>
      <c r="J20" s="6"/>
      <c r="K20" s="48"/>
      <c r="L20" s="6"/>
      <c r="M20" s="6"/>
      <c r="N20" s="49"/>
      <c r="O20" s="49"/>
      <c r="P20" s="49"/>
      <c r="Q20" s="49"/>
      <c r="R20" s="49"/>
    </row>
    <row r="21" customFormat="false" ht="15" hidden="false" customHeight="false" outlineLevel="0" collapsed="false">
      <c r="A21" s="6"/>
      <c r="B21" s="6"/>
      <c r="C21" s="6"/>
      <c r="D21" s="6"/>
      <c r="E21" s="6"/>
      <c r="F21" s="47"/>
      <c r="G21" s="47"/>
      <c r="H21" s="47"/>
      <c r="I21" s="47"/>
      <c r="J21" s="6"/>
      <c r="K21" s="48"/>
      <c r="L21" s="6"/>
      <c r="M21" s="6"/>
      <c r="N21" s="49"/>
      <c r="O21" s="49"/>
      <c r="P21" s="49"/>
      <c r="Q21" s="49"/>
      <c r="R21" s="49"/>
    </row>
    <row r="22" customFormat="false" ht="15" hidden="false" customHeight="false" outlineLevel="0" collapsed="false">
      <c r="A22" s="6"/>
      <c r="B22" s="6"/>
      <c r="C22" s="6"/>
      <c r="D22" s="6"/>
      <c r="E22" s="6"/>
      <c r="F22" s="47"/>
      <c r="G22" s="47"/>
      <c r="H22" s="47"/>
      <c r="I22" s="47"/>
      <c r="J22" s="6"/>
      <c r="K22" s="48"/>
      <c r="L22" s="6"/>
      <c r="M22" s="6"/>
      <c r="N22" s="49"/>
      <c r="O22" s="49"/>
      <c r="P22" s="49"/>
      <c r="Q22" s="49"/>
      <c r="R22" s="49"/>
    </row>
    <row r="23" customFormat="false" ht="15" hidden="false" customHeight="false" outlineLevel="0" collapsed="false">
      <c r="A23" s="6"/>
      <c r="B23" s="6"/>
      <c r="C23" s="6"/>
      <c r="D23" s="6"/>
      <c r="E23" s="6"/>
      <c r="F23" s="47"/>
      <c r="G23" s="47"/>
      <c r="H23" s="47"/>
      <c r="I23" s="47"/>
      <c r="J23" s="6"/>
      <c r="K23" s="48"/>
      <c r="L23" s="6"/>
      <c r="M23" s="6"/>
      <c r="N23" s="49"/>
      <c r="O23" s="49"/>
      <c r="P23" s="49"/>
      <c r="Q23" s="49"/>
      <c r="R23" s="49"/>
    </row>
    <row r="24" customFormat="false" ht="15" hidden="false" customHeight="false" outlineLevel="0" collapsed="false">
      <c r="A24" s="6"/>
      <c r="B24" s="6"/>
      <c r="C24" s="6"/>
      <c r="D24" s="6"/>
      <c r="E24" s="6"/>
      <c r="F24" s="47"/>
      <c r="G24" s="47"/>
      <c r="H24" s="47"/>
      <c r="I24" s="47"/>
      <c r="J24" s="6"/>
      <c r="K24" s="48"/>
      <c r="L24" s="6"/>
      <c r="M24" s="6"/>
      <c r="N24" s="49"/>
      <c r="O24" s="49"/>
      <c r="P24" s="49"/>
      <c r="Q24" s="49"/>
      <c r="R24" s="49"/>
    </row>
    <row r="25" customFormat="false" ht="15" hidden="false" customHeight="false" outlineLevel="0" collapsed="false">
      <c r="A25" s="6"/>
      <c r="B25" s="6"/>
      <c r="C25" s="6"/>
      <c r="D25" s="6"/>
      <c r="E25" s="6"/>
      <c r="F25" s="47"/>
      <c r="G25" s="47"/>
      <c r="H25" s="47"/>
      <c r="I25" s="47"/>
      <c r="J25" s="6"/>
      <c r="K25" s="48"/>
      <c r="L25" s="6"/>
      <c r="M25" s="6"/>
      <c r="N25" s="49"/>
      <c r="O25" s="49"/>
      <c r="P25" s="49"/>
      <c r="Q25" s="49"/>
      <c r="R25" s="49"/>
    </row>
    <row r="26" customFormat="false" ht="15" hidden="false" customHeight="false" outlineLevel="0" collapsed="false">
      <c r="A26" s="6"/>
      <c r="B26" s="6"/>
      <c r="C26" s="6"/>
      <c r="D26" s="6"/>
      <c r="E26" s="6"/>
      <c r="F26" s="47"/>
      <c r="G26" s="47"/>
      <c r="H26" s="47"/>
      <c r="I26" s="47"/>
      <c r="J26" s="6"/>
      <c r="K26" s="48"/>
      <c r="L26" s="6"/>
      <c r="M26" s="6"/>
      <c r="N26" s="49"/>
      <c r="O26" s="49"/>
      <c r="P26" s="49"/>
      <c r="Q26" s="49"/>
      <c r="R26" s="49"/>
    </row>
    <row r="27" customFormat="false" ht="15" hidden="false" customHeight="false" outlineLevel="0" collapsed="false">
      <c r="A27" s="6"/>
      <c r="B27" s="6"/>
      <c r="C27" s="6"/>
      <c r="D27" s="6"/>
      <c r="E27" s="6"/>
      <c r="F27" s="47"/>
      <c r="G27" s="47"/>
      <c r="H27" s="47"/>
      <c r="I27" s="47"/>
      <c r="J27" s="6"/>
      <c r="K27" s="48"/>
      <c r="L27" s="6"/>
      <c r="M27" s="6"/>
      <c r="N27" s="49"/>
      <c r="O27" s="49"/>
      <c r="P27" s="49"/>
      <c r="Q27" s="49"/>
      <c r="R27" s="49"/>
    </row>
    <row r="28" customFormat="false" ht="15" hidden="false" customHeight="false" outlineLevel="0" collapsed="false">
      <c r="A28" s="6"/>
      <c r="B28" s="6"/>
      <c r="C28" s="6"/>
      <c r="D28" s="6"/>
      <c r="E28" s="6"/>
      <c r="F28" s="47"/>
      <c r="G28" s="47"/>
      <c r="H28" s="47"/>
      <c r="I28" s="47"/>
      <c r="J28" s="6"/>
      <c r="K28" s="48"/>
      <c r="L28" s="6"/>
      <c r="M28" s="6"/>
      <c r="N28" s="49"/>
      <c r="O28" s="49"/>
      <c r="P28" s="49"/>
      <c r="Q28" s="49"/>
      <c r="R28" s="49"/>
    </row>
    <row r="29" customFormat="false" ht="15" hidden="false" customHeight="false" outlineLevel="0" collapsed="false">
      <c r="A29" s="6"/>
      <c r="B29" s="6"/>
      <c r="C29" s="6"/>
      <c r="D29" s="6"/>
      <c r="E29" s="6"/>
      <c r="F29" s="47"/>
      <c r="G29" s="47"/>
      <c r="H29" s="47"/>
      <c r="I29" s="47"/>
      <c r="J29" s="6"/>
      <c r="K29" s="48"/>
      <c r="L29" s="6"/>
      <c r="M29" s="6"/>
      <c r="N29" s="49"/>
      <c r="O29" s="49"/>
      <c r="P29" s="49"/>
      <c r="Q29" s="49"/>
      <c r="R29" s="49"/>
    </row>
    <row r="30" customFormat="false" ht="15" hidden="false" customHeight="false" outlineLevel="0" collapsed="false">
      <c r="A30" s="6"/>
      <c r="B30" s="6"/>
      <c r="C30" s="6"/>
      <c r="D30" s="6"/>
      <c r="E30" s="6"/>
      <c r="F30" s="47"/>
      <c r="G30" s="47"/>
      <c r="H30" s="47"/>
      <c r="I30" s="47"/>
      <c r="J30" s="6"/>
      <c r="K30" s="48"/>
      <c r="L30" s="6"/>
      <c r="M30" s="6"/>
      <c r="N30" s="49"/>
      <c r="O30" s="49"/>
      <c r="P30" s="49"/>
      <c r="Q30" s="49"/>
      <c r="R30" s="49"/>
    </row>
    <row r="31" customFormat="false" ht="15" hidden="false" customHeight="false" outlineLevel="0" collapsed="false">
      <c r="A31" s="6"/>
      <c r="B31" s="6"/>
      <c r="C31" s="6"/>
      <c r="D31" s="6"/>
      <c r="E31" s="6"/>
      <c r="F31" s="47"/>
      <c r="G31" s="47"/>
      <c r="H31" s="47"/>
      <c r="I31" s="47"/>
      <c r="J31" s="6"/>
      <c r="K31" s="48"/>
      <c r="L31" s="6"/>
      <c r="M31" s="6"/>
      <c r="N31" s="49"/>
      <c r="O31" s="49"/>
      <c r="P31" s="49"/>
      <c r="Q31" s="49"/>
      <c r="R31" s="49"/>
    </row>
    <row r="32" customFormat="false" ht="15" hidden="false" customHeight="false" outlineLevel="0" collapsed="false">
      <c r="A32" s="6"/>
      <c r="B32" s="6"/>
      <c r="C32" s="6"/>
      <c r="D32" s="6"/>
      <c r="E32" s="6"/>
      <c r="F32" s="47"/>
      <c r="G32" s="47"/>
      <c r="H32" s="47"/>
      <c r="I32" s="47"/>
      <c r="J32" s="6"/>
      <c r="K32" s="48"/>
      <c r="L32" s="6"/>
      <c r="M32" s="6"/>
      <c r="N32" s="49"/>
      <c r="O32" s="49"/>
      <c r="P32" s="49"/>
      <c r="Q32" s="49"/>
      <c r="R32" s="49"/>
    </row>
    <row r="33" customFormat="false" ht="15" hidden="false" customHeight="false" outlineLevel="0" collapsed="false">
      <c r="A33" s="6"/>
      <c r="B33" s="6"/>
      <c r="C33" s="6"/>
      <c r="D33" s="6"/>
      <c r="E33" s="6"/>
      <c r="F33" s="47"/>
      <c r="G33" s="47"/>
      <c r="H33" s="47"/>
      <c r="I33" s="47"/>
      <c r="J33" s="6"/>
      <c r="K33" s="48"/>
      <c r="L33" s="6"/>
      <c r="M33" s="6"/>
      <c r="N33" s="49"/>
      <c r="O33" s="49"/>
      <c r="P33" s="49"/>
      <c r="Q33" s="49"/>
      <c r="R33" s="49"/>
    </row>
    <row r="34" customFormat="false" ht="15" hidden="false" customHeight="false" outlineLevel="0" collapsed="false">
      <c r="A34" s="6"/>
      <c r="B34" s="6"/>
      <c r="C34" s="6"/>
      <c r="D34" s="6"/>
      <c r="E34" s="6"/>
      <c r="F34" s="47"/>
      <c r="G34" s="47"/>
      <c r="H34" s="47"/>
      <c r="I34" s="47"/>
      <c r="J34" s="6"/>
      <c r="K34" s="48"/>
      <c r="L34" s="6"/>
      <c r="M34" s="6"/>
      <c r="N34" s="49"/>
      <c r="O34" s="49"/>
      <c r="P34" s="49"/>
      <c r="Q34" s="49"/>
      <c r="R34" s="49"/>
    </row>
    <row r="35" customFormat="false" ht="15" hidden="false" customHeight="false" outlineLevel="0" collapsed="false">
      <c r="A35" s="6"/>
      <c r="B35" s="6"/>
      <c r="C35" s="6"/>
      <c r="D35" s="6"/>
      <c r="E35" s="6"/>
      <c r="F35" s="47"/>
      <c r="G35" s="47"/>
      <c r="H35" s="47"/>
      <c r="I35" s="47"/>
      <c r="J35" s="6"/>
      <c r="K35" s="48"/>
      <c r="L35" s="6"/>
      <c r="M35" s="6"/>
      <c r="N35" s="49"/>
      <c r="O35" s="49"/>
      <c r="P35" s="49"/>
      <c r="Q35" s="49"/>
      <c r="R35" s="49"/>
    </row>
    <row r="36" customFormat="false" ht="15" hidden="false" customHeight="false" outlineLevel="0" collapsed="false">
      <c r="A36" s="6"/>
      <c r="B36" s="6"/>
      <c r="C36" s="6"/>
      <c r="D36" s="6"/>
      <c r="E36" s="6"/>
      <c r="F36" s="47"/>
      <c r="G36" s="47"/>
      <c r="H36" s="47"/>
      <c r="I36" s="47"/>
      <c r="J36" s="6"/>
      <c r="K36" s="48"/>
      <c r="L36" s="6"/>
      <c r="M36" s="6"/>
      <c r="N36" s="49"/>
      <c r="O36" s="49"/>
      <c r="P36" s="49"/>
      <c r="Q36" s="49"/>
      <c r="R36" s="49"/>
    </row>
    <row r="37" customFormat="false" ht="15" hidden="false" customHeight="false" outlineLevel="0" collapsed="false">
      <c r="A37" s="6"/>
      <c r="B37" s="6"/>
      <c r="C37" s="6"/>
      <c r="D37" s="6"/>
      <c r="E37" s="6"/>
      <c r="F37" s="47"/>
      <c r="G37" s="47"/>
      <c r="H37" s="47"/>
      <c r="I37" s="47"/>
      <c r="J37" s="6"/>
      <c r="K37" s="48"/>
      <c r="L37" s="6"/>
      <c r="M37" s="6"/>
      <c r="N37" s="49"/>
      <c r="O37" s="49"/>
      <c r="P37" s="49"/>
      <c r="Q37" s="49"/>
      <c r="R37" s="49"/>
    </row>
    <row r="38" customFormat="false" ht="15" hidden="false" customHeight="false" outlineLevel="0" collapsed="false">
      <c r="A38" s="6"/>
      <c r="B38" s="6"/>
      <c r="C38" s="6"/>
      <c r="D38" s="6"/>
      <c r="E38" s="6"/>
      <c r="F38" s="47"/>
      <c r="G38" s="47"/>
      <c r="H38" s="47"/>
      <c r="I38" s="47"/>
      <c r="J38" s="6"/>
      <c r="K38" s="48"/>
      <c r="L38" s="6"/>
      <c r="M38" s="6"/>
      <c r="N38" s="49"/>
      <c r="O38" s="49"/>
      <c r="P38" s="49"/>
      <c r="Q38" s="49"/>
      <c r="R38" s="49"/>
    </row>
    <row r="39" customFormat="false" ht="15" hidden="false" customHeight="false" outlineLevel="0" collapsed="false">
      <c r="A39" s="6"/>
      <c r="B39" s="6"/>
      <c r="C39" s="6"/>
      <c r="D39" s="6"/>
      <c r="E39" s="6"/>
      <c r="F39" s="47"/>
      <c r="G39" s="47"/>
      <c r="H39" s="47"/>
      <c r="I39" s="47"/>
      <c r="J39" s="6"/>
      <c r="K39" s="48"/>
      <c r="L39" s="6"/>
      <c r="M39" s="6"/>
      <c r="N39" s="49"/>
      <c r="O39" s="49"/>
      <c r="P39" s="49"/>
      <c r="Q39" s="49"/>
      <c r="R39" s="49"/>
    </row>
    <row r="40" customFormat="false" ht="15" hidden="false" customHeight="false" outlineLevel="0" collapsed="false">
      <c r="A40" s="6"/>
      <c r="B40" s="6"/>
      <c r="C40" s="6"/>
      <c r="D40" s="6"/>
      <c r="E40" s="6"/>
      <c r="F40" s="47"/>
      <c r="G40" s="47"/>
      <c r="H40" s="47"/>
      <c r="I40" s="47"/>
      <c r="J40" s="6"/>
      <c r="K40" s="48"/>
      <c r="L40" s="6"/>
      <c r="M40" s="6"/>
      <c r="N40" s="49"/>
      <c r="O40" s="49"/>
      <c r="P40" s="49"/>
      <c r="Q40" s="49"/>
      <c r="R40" s="49"/>
    </row>
    <row r="41" customFormat="false" ht="15" hidden="false" customHeight="false" outlineLevel="0" collapsed="false">
      <c r="A41" s="6"/>
      <c r="B41" s="6"/>
      <c r="C41" s="6"/>
      <c r="D41" s="6"/>
      <c r="E41" s="6"/>
      <c r="F41" s="47"/>
      <c r="G41" s="47"/>
      <c r="H41" s="47"/>
      <c r="I41" s="47"/>
      <c r="J41" s="6"/>
      <c r="K41" s="48"/>
      <c r="L41" s="6"/>
      <c r="M41" s="6"/>
      <c r="N41" s="49"/>
      <c r="O41" s="49"/>
      <c r="P41" s="49"/>
      <c r="Q41" s="49"/>
      <c r="R41" s="49"/>
    </row>
    <row r="42" customFormat="false" ht="15" hidden="false" customHeight="false" outlineLevel="0" collapsed="false">
      <c r="A42" s="6"/>
      <c r="B42" s="6"/>
      <c r="C42" s="6"/>
      <c r="D42" s="6"/>
      <c r="E42" s="6"/>
      <c r="F42" s="47"/>
      <c r="G42" s="47"/>
      <c r="H42" s="47"/>
      <c r="I42" s="47"/>
      <c r="J42" s="6"/>
      <c r="K42" s="48"/>
      <c r="L42" s="6"/>
      <c r="M42" s="6"/>
      <c r="N42" s="49"/>
      <c r="O42" s="49"/>
      <c r="P42" s="49"/>
      <c r="Q42" s="49"/>
      <c r="R42" s="49"/>
    </row>
    <row r="43" customFormat="false" ht="15" hidden="false" customHeight="false" outlineLevel="0" collapsed="false">
      <c r="A43" s="6"/>
      <c r="B43" s="6"/>
      <c r="C43" s="6"/>
      <c r="D43" s="6"/>
      <c r="E43" s="6"/>
      <c r="F43" s="47"/>
      <c r="G43" s="47"/>
      <c r="H43" s="47"/>
      <c r="I43" s="47"/>
      <c r="J43" s="6"/>
      <c r="K43" s="48"/>
      <c r="L43" s="6"/>
      <c r="M43" s="6"/>
      <c r="N43" s="49"/>
      <c r="O43" s="49"/>
      <c r="P43" s="49"/>
      <c r="Q43" s="49"/>
      <c r="R43" s="49"/>
    </row>
    <row r="44" customFormat="false" ht="15" hidden="false" customHeight="false" outlineLevel="0" collapsed="false">
      <c r="A44" s="6"/>
      <c r="B44" s="6"/>
      <c r="C44" s="6"/>
      <c r="D44" s="6"/>
      <c r="E44" s="6"/>
      <c r="F44" s="47"/>
      <c r="G44" s="47"/>
      <c r="H44" s="47"/>
      <c r="I44" s="47"/>
      <c r="J44" s="6"/>
      <c r="K44" s="48"/>
      <c r="L44" s="6"/>
      <c r="M44" s="6"/>
      <c r="N44" s="49"/>
      <c r="O44" s="49"/>
      <c r="P44" s="49"/>
      <c r="Q44" s="49"/>
      <c r="R44" s="49"/>
    </row>
    <row r="45" customFormat="false" ht="15" hidden="false" customHeight="false" outlineLevel="0" collapsed="false">
      <c r="A45" s="6"/>
      <c r="B45" s="6"/>
      <c r="C45" s="6"/>
      <c r="D45" s="6"/>
      <c r="E45" s="6"/>
      <c r="F45" s="47"/>
      <c r="G45" s="47"/>
      <c r="H45" s="47"/>
      <c r="I45" s="47"/>
      <c r="J45" s="6"/>
      <c r="K45" s="48"/>
      <c r="L45" s="6"/>
      <c r="M45" s="6"/>
      <c r="N45" s="49"/>
      <c r="O45" s="49"/>
      <c r="P45" s="49"/>
      <c r="Q45" s="49"/>
      <c r="R45" s="49"/>
    </row>
    <row r="46" customFormat="false" ht="15" hidden="false" customHeight="false" outlineLevel="0" collapsed="false">
      <c r="A46" s="6"/>
      <c r="B46" s="6"/>
      <c r="C46" s="6"/>
      <c r="D46" s="6"/>
      <c r="E46" s="6"/>
      <c r="F46" s="47"/>
      <c r="G46" s="47"/>
      <c r="H46" s="47"/>
      <c r="I46" s="47"/>
      <c r="J46" s="6"/>
      <c r="K46" s="48"/>
      <c r="L46" s="6"/>
      <c r="M46" s="6"/>
      <c r="N46" s="49"/>
      <c r="O46" s="49"/>
      <c r="P46" s="49"/>
      <c r="Q46" s="49"/>
      <c r="R46" s="49"/>
    </row>
  </sheetData>
  <mergeCells count="4">
    <mergeCell ref="A1:R1"/>
    <mergeCell ref="A2:R2"/>
    <mergeCell ref="A3:R3"/>
    <mergeCell ref="A5:R5"/>
  </mergeCells>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AB3"/>
    <pageSetUpPr fitToPage="true"/>
  </sheetPr>
  <dimension ref="A1:R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2"/>
    <col collapsed="false" customWidth="true" hidden="false" outlineLevel="0" max="3" min="3" style="0" width="12"/>
    <col collapsed="false" customWidth="true" hidden="false" outlineLevel="0" max="5" min="4" style="0" width="10"/>
    <col collapsed="false" customWidth="true" hidden="false" outlineLevel="0" max="9" min="6" style="0" width="12"/>
    <col collapsed="false" customWidth="true" hidden="false" outlineLevel="0" max="10" min="10" style="0" width="9"/>
    <col collapsed="false" customWidth="true" hidden="false" outlineLevel="0" max="11" min="11" style="0" width="10"/>
    <col collapsed="false" customWidth="true" hidden="false" outlineLevel="0" max="13" min="12" style="0" width="12"/>
    <col collapsed="false" customWidth="true" hidden="false" outlineLevel="0" max="18" min="14" style="0" width="13"/>
  </cols>
  <sheetData>
    <row r="1" customFormat="false" ht="15.75" hidden="false" customHeight="true" outlineLevel="0" collapsed="false">
      <c r="A1" s="1" t="s">
        <v>0</v>
      </c>
      <c r="B1" s="1"/>
      <c r="C1" s="1"/>
      <c r="D1" s="1"/>
      <c r="E1" s="1"/>
      <c r="F1" s="1"/>
      <c r="G1" s="1"/>
      <c r="H1" s="1"/>
      <c r="I1" s="1"/>
      <c r="J1" s="1"/>
      <c r="K1" s="1"/>
      <c r="L1" s="1"/>
      <c r="M1" s="1"/>
      <c r="N1" s="1"/>
      <c r="O1" s="1"/>
      <c r="P1" s="1"/>
      <c r="Q1" s="1"/>
      <c r="R1" s="1"/>
    </row>
    <row r="2" customFormat="false" ht="25.5" hidden="false" customHeight="true" outlineLevel="0" collapsed="false">
      <c r="A2" s="2" t="s">
        <v>305</v>
      </c>
      <c r="B2" s="2"/>
      <c r="C2" s="2"/>
      <c r="D2" s="2"/>
      <c r="E2" s="2"/>
      <c r="F2" s="2"/>
      <c r="G2" s="2"/>
      <c r="H2" s="2"/>
      <c r="I2" s="2"/>
      <c r="J2" s="2"/>
      <c r="K2" s="2"/>
      <c r="L2" s="2"/>
      <c r="M2" s="2"/>
      <c r="N2" s="2"/>
      <c r="O2" s="2"/>
      <c r="P2" s="2"/>
      <c r="Q2" s="2"/>
      <c r="R2" s="2"/>
    </row>
    <row r="3" customFormat="false" ht="31.5" hidden="false" customHeight="true" outlineLevel="0" collapsed="false">
      <c r="A3" s="3" t="s">
        <v>285</v>
      </c>
      <c r="B3" s="3"/>
      <c r="C3" s="3"/>
      <c r="D3" s="3"/>
      <c r="E3" s="3"/>
      <c r="F3" s="3"/>
      <c r="G3" s="3"/>
      <c r="H3" s="3"/>
      <c r="I3" s="3"/>
      <c r="J3" s="3"/>
      <c r="K3" s="3"/>
      <c r="L3" s="3"/>
      <c r="M3" s="3"/>
      <c r="N3" s="3"/>
      <c r="O3" s="3"/>
      <c r="P3" s="3"/>
      <c r="Q3" s="3"/>
      <c r="R3" s="3"/>
    </row>
    <row r="5" customFormat="false" ht="15" hidden="false" customHeight="false" outlineLevel="0" collapsed="false">
      <c r="A5" s="46" t="s">
        <v>286</v>
      </c>
      <c r="B5" s="46"/>
      <c r="C5" s="46"/>
      <c r="D5" s="46"/>
      <c r="E5" s="46"/>
      <c r="F5" s="46"/>
      <c r="G5" s="46"/>
      <c r="H5" s="46"/>
      <c r="I5" s="46"/>
      <c r="J5" s="46"/>
      <c r="K5" s="46"/>
      <c r="L5" s="46"/>
      <c r="M5" s="46"/>
      <c r="N5" s="46"/>
      <c r="O5" s="46"/>
      <c r="P5" s="46"/>
      <c r="Q5" s="46"/>
      <c r="R5" s="46"/>
    </row>
    <row r="6" customFormat="false" ht="30" hidden="false" customHeight="true" outlineLevel="0" collapsed="false">
      <c r="A6" s="13" t="s">
        <v>249</v>
      </c>
      <c r="B6" s="13" t="s">
        <v>287</v>
      </c>
      <c r="C6" s="13" t="s">
        <v>288</v>
      </c>
      <c r="D6" s="13" t="s">
        <v>289</v>
      </c>
      <c r="E6" s="13" t="s">
        <v>290</v>
      </c>
      <c r="F6" s="13" t="s">
        <v>291</v>
      </c>
      <c r="G6" s="13" t="s">
        <v>292</v>
      </c>
      <c r="H6" s="13" t="s">
        <v>293</v>
      </c>
      <c r="I6" s="13" t="s">
        <v>294</v>
      </c>
      <c r="J6" s="13" t="s">
        <v>295</v>
      </c>
      <c r="K6" s="13" t="s">
        <v>296</v>
      </c>
      <c r="L6" s="13" t="s">
        <v>297</v>
      </c>
      <c r="M6" s="13" t="s">
        <v>298</v>
      </c>
      <c r="N6" s="13" t="s">
        <v>299</v>
      </c>
      <c r="O6" s="13" t="s">
        <v>300</v>
      </c>
      <c r="P6" s="13" t="s">
        <v>301</v>
      </c>
      <c r="Q6" s="13" t="s">
        <v>302</v>
      </c>
      <c r="R6" s="13" t="s">
        <v>303</v>
      </c>
    </row>
    <row r="7" customFormat="false" ht="15" hidden="false" customHeight="false" outlineLevel="0" collapsed="false">
      <c r="A7" s="6"/>
      <c r="B7" s="6"/>
      <c r="C7" s="6"/>
      <c r="D7" s="6"/>
      <c r="E7" s="6"/>
      <c r="F7" s="47"/>
      <c r="G7" s="47"/>
      <c r="H7" s="47"/>
      <c r="I7" s="47"/>
      <c r="J7" s="6"/>
      <c r="K7" s="48"/>
      <c r="L7" s="6"/>
      <c r="M7" s="6"/>
      <c r="N7" s="49"/>
      <c r="O7" s="49"/>
      <c r="P7" s="49"/>
      <c r="Q7" s="49"/>
      <c r="R7" s="49"/>
    </row>
    <row r="8" customFormat="false" ht="15" hidden="false" customHeight="false" outlineLevel="0" collapsed="false">
      <c r="A8" s="6"/>
      <c r="B8" s="6"/>
      <c r="C8" s="6"/>
      <c r="D8" s="6"/>
      <c r="E8" s="6"/>
      <c r="F8" s="47"/>
      <c r="G8" s="47"/>
      <c r="H8" s="47"/>
      <c r="I8" s="47"/>
      <c r="J8" s="6"/>
      <c r="K8" s="48"/>
      <c r="L8" s="6"/>
      <c r="M8" s="6"/>
      <c r="N8" s="49"/>
      <c r="O8" s="49"/>
      <c r="P8" s="49"/>
      <c r="Q8" s="49"/>
      <c r="R8" s="49"/>
    </row>
    <row r="9" customFormat="false" ht="15" hidden="false" customHeight="false" outlineLevel="0" collapsed="false">
      <c r="A9" s="6"/>
      <c r="B9" s="6"/>
      <c r="C9" s="6"/>
      <c r="D9" s="6"/>
      <c r="E9" s="6"/>
      <c r="F9" s="47"/>
      <c r="G9" s="47"/>
      <c r="H9" s="47"/>
      <c r="I9" s="47"/>
      <c r="J9" s="6"/>
      <c r="K9" s="48"/>
      <c r="L9" s="6"/>
      <c r="M9" s="6"/>
      <c r="N9" s="49"/>
      <c r="O9" s="49"/>
      <c r="P9" s="49"/>
      <c r="Q9" s="49"/>
      <c r="R9" s="49"/>
    </row>
    <row r="10" customFormat="false" ht="15" hidden="false" customHeight="false" outlineLevel="0" collapsed="false">
      <c r="A10" s="6"/>
      <c r="B10" s="6"/>
      <c r="C10" s="6"/>
      <c r="D10" s="6"/>
      <c r="E10" s="6"/>
      <c r="F10" s="47"/>
      <c r="G10" s="47"/>
      <c r="H10" s="47"/>
      <c r="I10" s="47"/>
      <c r="J10" s="6"/>
      <c r="K10" s="48"/>
      <c r="L10" s="6"/>
      <c r="M10" s="6"/>
      <c r="N10" s="49"/>
      <c r="O10" s="49"/>
      <c r="P10" s="49"/>
      <c r="Q10" s="49"/>
      <c r="R10" s="49"/>
    </row>
    <row r="11" customFormat="false" ht="15" hidden="false" customHeight="false" outlineLevel="0" collapsed="false">
      <c r="A11" s="6"/>
      <c r="B11" s="6"/>
      <c r="C11" s="6"/>
      <c r="D11" s="6"/>
      <c r="E11" s="6"/>
      <c r="F11" s="47"/>
      <c r="G11" s="47"/>
      <c r="H11" s="47"/>
      <c r="I11" s="47"/>
      <c r="J11" s="6"/>
      <c r="K11" s="48"/>
      <c r="L11" s="6"/>
      <c r="M11" s="6"/>
      <c r="N11" s="49"/>
      <c r="O11" s="49"/>
      <c r="P11" s="49"/>
      <c r="Q11" s="49"/>
      <c r="R11" s="49"/>
    </row>
    <row r="12" customFormat="false" ht="15" hidden="false" customHeight="false" outlineLevel="0" collapsed="false">
      <c r="A12" s="6"/>
      <c r="B12" s="6"/>
      <c r="C12" s="6"/>
      <c r="D12" s="6"/>
      <c r="E12" s="6"/>
      <c r="F12" s="47"/>
      <c r="G12" s="47"/>
      <c r="H12" s="47"/>
      <c r="I12" s="47"/>
      <c r="J12" s="6"/>
      <c r="K12" s="48"/>
      <c r="L12" s="6"/>
      <c r="M12" s="6"/>
      <c r="N12" s="49"/>
      <c r="O12" s="49"/>
      <c r="P12" s="49"/>
      <c r="Q12" s="49"/>
      <c r="R12" s="49"/>
    </row>
    <row r="13" customFormat="false" ht="15" hidden="false" customHeight="false" outlineLevel="0" collapsed="false">
      <c r="A13" s="6"/>
      <c r="B13" s="6"/>
      <c r="C13" s="6"/>
      <c r="D13" s="6"/>
      <c r="E13" s="6"/>
      <c r="F13" s="47"/>
      <c r="G13" s="47"/>
      <c r="H13" s="47"/>
      <c r="I13" s="47"/>
      <c r="J13" s="6"/>
      <c r="K13" s="48"/>
      <c r="L13" s="6"/>
      <c r="M13" s="6"/>
      <c r="N13" s="49"/>
      <c r="O13" s="49"/>
      <c r="P13" s="49"/>
      <c r="Q13" s="49"/>
      <c r="R13" s="49"/>
    </row>
    <row r="14" customFormat="false" ht="15" hidden="false" customHeight="false" outlineLevel="0" collapsed="false">
      <c r="A14" s="6"/>
      <c r="B14" s="6"/>
      <c r="C14" s="6"/>
      <c r="D14" s="6"/>
      <c r="E14" s="6"/>
      <c r="F14" s="47"/>
      <c r="G14" s="47"/>
      <c r="H14" s="47"/>
      <c r="I14" s="47"/>
      <c r="J14" s="6"/>
      <c r="K14" s="48"/>
      <c r="L14" s="6"/>
      <c r="M14" s="6"/>
      <c r="N14" s="49"/>
      <c r="O14" s="49"/>
      <c r="P14" s="49"/>
      <c r="Q14" s="49"/>
      <c r="R14" s="49"/>
    </row>
    <row r="15" customFormat="false" ht="15" hidden="false" customHeight="false" outlineLevel="0" collapsed="false">
      <c r="A15" s="6"/>
      <c r="B15" s="6"/>
      <c r="C15" s="6"/>
      <c r="D15" s="6"/>
      <c r="E15" s="6"/>
      <c r="F15" s="47"/>
      <c r="G15" s="47"/>
      <c r="H15" s="47"/>
      <c r="I15" s="47"/>
      <c r="J15" s="6"/>
      <c r="K15" s="48"/>
      <c r="L15" s="6"/>
      <c r="M15" s="6"/>
      <c r="N15" s="49"/>
      <c r="O15" s="49"/>
      <c r="P15" s="49"/>
      <c r="Q15" s="49"/>
      <c r="R15" s="49"/>
    </row>
    <row r="16" customFormat="false" ht="15" hidden="false" customHeight="false" outlineLevel="0" collapsed="false">
      <c r="A16" s="6"/>
      <c r="B16" s="6"/>
      <c r="C16" s="6"/>
      <c r="D16" s="6"/>
      <c r="E16" s="6"/>
      <c r="F16" s="47"/>
      <c r="G16" s="47"/>
      <c r="H16" s="47"/>
      <c r="I16" s="47"/>
      <c r="J16" s="6"/>
      <c r="K16" s="48"/>
      <c r="L16" s="6"/>
      <c r="M16" s="6"/>
      <c r="N16" s="49"/>
      <c r="O16" s="49"/>
      <c r="P16" s="49"/>
      <c r="Q16" s="49"/>
      <c r="R16" s="49"/>
    </row>
    <row r="17" customFormat="false" ht="15" hidden="false" customHeight="false" outlineLevel="0" collapsed="false">
      <c r="A17" s="6"/>
      <c r="B17" s="6"/>
      <c r="C17" s="6"/>
      <c r="D17" s="6"/>
      <c r="E17" s="6"/>
      <c r="F17" s="47"/>
      <c r="G17" s="47"/>
      <c r="H17" s="47"/>
      <c r="I17" s="47"/>
      <c r="J17" s="6"/>
      <c r="K17" s="48"/>
      <c r="L17" s="6"/>
      <c r="M17" s="6"/>
      <c r="N17" s="49"/>
      <c r="O17" s="49"/>
      <c r="P17" s="49"/>
      <c r="Q17" s="49"/>
      <c r="R17" s="49"/>
    </row>
    <row r="18" customFormat="false" ht="15" hidden="false" customHeight="false" outlineLevel="0" collapsed="false">
      <c r="A18" s="6"/>
      <c r="B18" s="6"/>
      <c r="C18" s="6"/>
      <c r="D18" s="6"/>
      <c r="E18" s="6"/>
      <c r="F18" s="47"/>
      <c r="G18" s="47"/>
      <c r="H18" s="47"/>
      <c r="I18" s="47"/>
      <c r="J18" s="6"/>
      <c r="K18" s="48"/>
      <c r="L18" s="6"/>
      <c r="M18" s="6"/>
      <c r="N18" s="49"/>
      <c r="O18" s="49"/>
      <c r="P18" s="49"/>
      <c r="Q18" s="49"/>
      <c r="R18" s="49"/>
    </row>
    <row r="19" customFormat="false" ht="15" hidden="false" customHeight="false" outlineLevel="0" collapsed="false">
      <c r="A19" s="6"/>
      <c r="B19" s="6"/>
      <c r="C19" s="6"/>
      <c r="D19" s="6"/>
      <c r="E19" s="6"/>
      <c r="F19" s="47"/>
      <c r="G19" s="47"/>
      <c r="H19" s="47"/>
      <c r="I19" s="47"/>
      <c r="J19" s="6"/>
      <c r="K19" s="48"/>
      <c r="L19" s="6"/>
      <c r="M19" s="6"/>
      <c r="N19" s="49"/>
      <c r="O19" s="49"/>
      <c r="P19" s="49"/>
      <c r="Q19" s="49"/>
      <c r="R19" s="49"/>
    </row>
    <row r="20" customFormat="false" ht="15" hidden="false" customHeight="false" outlineLevel="0" collapsed="false">
      <c r="A20" s="6"/>
      <c r="B20" s="6"/>
      <c r="C20" s="6"/>
      <c r="D20" s="6"/>
      <c r="E20" s="6"/>
      <c r="F20" s="47"/>
      <c r="G20" s="47"/>
      <c r="H20" s="47"/>
      <c r="I20" s="47"/>
      <c r="J20" s="6"/>
      <c r="K20" s="48"/>
      <c r="L20" s="6"/>
      <c r="M20" s="6"/>
      <c r="N20" s="49"/>
      <c r="O20" s="49"/>
      <c r="P20" s="49"/>
      <c r="Q20" s="49"/>
      <c r="R20" s="49"/>
    </row>
    <row r="21" customFormat="false" ht="15" hidden="false" customHeight="false" outlineLevel="0" collapsed="false">
      <c r="A21" s="6"/>
      <c r="B21" s="6"/>
      <c r="C21" s="6"/>
      <c r="D21" s="6"/>
      <c r="E21" s="6"/>
      <c r="F21" s="47"/>
      <c r="G21" s="47"/>
      <c r="H21" s="47"/>
      <c r="I21" s="47"/>
      <c r="J21" s="6"/>
      <c r="K21" s="48"/>
      <c r="L21" s="6"/>
      <c r="M21" s="6"/>
      <c r="N21" s="49"/>
      <c r="O21" s="49"/>
      <c r="P21" s="49"/>
      <c r="Q21" s="49"/>
      <c r="R21" s="49"/>
    </row>
    <row r="22" customFormat="false" ht="15" hidden="false" customHeight="false" outlineLevel="0" collapsed="false">
      <c r="A22" s="6"/>
      <c r="B22" s="6"/>
      <c r="C22" s="6"/>
      <c r="D22" s="6"/>
      <c r="E22" s="6"/>
      <c r="F22" s="47"/>
      <c r="G22" s="47"/>
      <c r="H22" s="47"/>
      <c r="I22" s="47"/>
      <c r="J22" s="6"/>
      <c r="K22" s="48"/>
      <c r="L22" s="6"/>
      <c r="M22" s="6"/>
      <c r="N22" s="49"/>
      <c r="O22" s="49"/>
      <c r="P22" s="49"/>
      <c r="Q22" s="49"/>
      <c r="R22" s="49"/>
    </row>
    <row r="23" customFormat="false" ht="15" hidden="false" customHeight="false" outlineLevel="0" collapsed="false">
      <c r="A23" s="6"/>
      <c r="B23" s="6"/>
      <c r="C23" s="6"/>
      <c r="D23" s="6"/>
      <c r="E23" s="6"/>
      <c r="F23" s="47"/>
      <c r="G23" s="47"/>
      <c r="H23" s="47"/>
      <c r="I23" s="47"/>
      <c r="J23" s="6"/>
      <c r="K23" s="48"/>
      <c r="L23" s="6"/>
      <c r="M23" s="6"/>
      <c r="N23" s="49"/>
      <c r="O23" s="49"/>
      <c r="P23" s="49"/>
      <c r="Q23" s="49"/>
      <c r="R23" s="49"/>
    </row>
    <row r="24" customFormat="false" ht="15" hidden="false" customHeight="false" outlineLevel="0" collapsed="false">
      <c r="A24" s="6"/>
      <c r="B24" s="6"/>
      <c r="C24" s="6"/>
      <c r="D24" s="6"/>
      <c r="E24" s="6"/>
      <c r="F24" s="47"/>
      <c r="G24" s="47"/>
      <c r="H24" s="47"/>
      <c r="I24" s="47"/>
      <c r="J24" s="6"/>
      <c r="K24" s="48"/>
      <c r="L24" s="6"/>
      <c r="M24" s="6"/>
      <c r="N24" s="49"/>
      <c r="O24" s="49"/>
      <c r="P24" s="49"/>
      <c r="Q24" s="49"/>
      <c r="R24" s="49"/>
    </row>
    <row r="25" customFormat="false" ht="15" hidden="false" customHeight="false" outlineLevel="0" collapsed="false">
      <c r="A25" s="6"/>
      <c r="B25" s="6"/>
      <c r="C25" s="6"/>
      <c r="D25" s="6"/>
      <c r="E25" s="6"/>
      <c r="F25" s="47"/>
      <c r="G25" s="47"/>
      <c r="H25" s="47"/>
      <c r="I25" s="47"/>
      <c r="J25" s="6"/>
      <c r="K25" s="48"/>
      <c r="L25" s="6"/>
      <c r="M25" s="6"/>
      <c r="N25" s="49"/>
      <c r="O25" s="49"/>
      <c r="P25" s="49"/>
      <c r="Q25" s="49"/>
      <c r="R25" s="49"/>
    </row>
    <row r="26" customFormat="false" ht="15" hidden="false" customHeight="false" outlineLevel="0" collapsed="false">
      <c r="A26" s="6"/>
      <c r="B26" s="6"/>
      <c r="C26" s="6"/>
      <c r="D26" s="6"/>
      <c r="E26" s="6"/>
      <c r="F26" s="47"/>
      <c r="G26" s="47"/>
      <c r="H26" s="47"/>
      <c r="I26" s="47"/>
      <c r="J26" s="6"/>
      <c r="K26" s="48"/>
      <c r="L26" s="6"/>
      <c r="M26" s="6"/>
      <c r="N26" s="49"/>
      <c r="O26" s="49"/>
      <c r="P26" s="49"/>
      <c r="Q26" s="49"/>
      <c r="R26" s="49"/>
    </row>
    <row r="27" customFormat="false" ht="15" hidden="false" customHeight="false" outlineLevel="0" collapsed="false">
      <c r="A27" s="6"/>
      <c r="B27" s="6"/>
      <c r="C27" s="6"/>
      <c r="D27" s="6"/>
      <c r="E27" s="6"/>
      <c r="F27" s="47"/>
      <c r="G27" s="47"/>
      <c r="H27" s="47"/>
      <c r="I27" s="47"/>
      <c r="J27" s="6"/>
      <c r="K27" s="48"/>
      <c r="L27" s="6"/>
      <c r="M27" s="6"/>
      <c r="N27" s="49"/>
      <c r="O27" s="49"/>
      <c r="P27" s="49"/>
      <c r="Q27" s="49"/>
      <c r="R27" s="49"/>
    </row>
    <row r="28" customFormat="false" ht="15" hidden="false" customHeight="false" outlineLevel="0" collapsed="false">
      <c r="A28" s="6"/>
      <c r="B28" s="6"/>
      <c r="C28" s="6"/>
      <c r="D28" s="6"/>
      <c r="E28" s="6"/>
      <c r="F28" s="47"/>
      <c r="G28" s="47"/>
      <c r="H28" s="47"/>
      <c r="I28" s="47"/>
      <c r="J28" s="6"/>
      <c r="K28" s="48"/>
      <c r="L28" s="6"/>
      <c r="M28" s="6"/>
      <c r="N28" s="49"/>
      <c r="O28" s="49"/>
      <c r="P28" s="49"/>
      <c r="Q28" s="49"/>
      <c r="R28" s="49"/>
    </row>
    <row r="29" customFormat="false" ht="15" hidden="false" customHeight="false" outlineLevel="0" collapsed="false">
      <c r="A29" s="6"/>
      <c r="B29" s="6"/>
      <c r="C29" s="6"/>
      <c r="D29" s="6"/>
      <c r="E29" s="6"/>
      <c r="F29" s="47"/>
      <c r="G29" s="47"/>
      <c r="H29" s="47"/>
      <c r="I29" s="47"/>
      <c r="J29" s="6"/>
      <c r="K29" s="48"/>
      <c r="L29" s="6"/>
      <c r="M29" s="6"/>
      <c r="N29" s="49"/>
      <c r="O29" s="49"/>
      <c r="P29" s="49"/>
      <c r="Q29" s="49"/>
      <c r="R29" s="49"/>
    </row>
    <row r="30" customFormat="false" ht="15" hidden="false" customHeight="false" outlineLevel="0" collapsed="false">
      <c r="A30" s="6"/>
      <c r="B30" s="6"/>
      <c r="C30" s="6"/>
      <c r="D30" s="6"/>
      <c r="E30" s="6"/>
      <c r="F30" s="47"/>
      <c r="G30" s="47"/>
      <c r="H30" s="47"/>
      <c r="I30" s="47"/>
      <c r="J30" s="6"/>
      <c r="K30" s="48"/>
      <c r="L30" s="6"/>
      <c r="M30" s="6"/>
      <c r="N30" s="49"/>
      <c r="O30" s="49"/>
      <c r="P30" s="49"/>
      <c r="Q30" s="49"/>
      <c r="R30" s="49"/>
    </row>
    <row r="31" customFormat="false" ht="15" hidden="false" customHeight="false" outlineLevel="0" collapsed="false">
      <c r="A31" s="6"/>
      <c r="B31" s="6"/>
      <c r="C31" s="6"/>
      <c r="D31" s="6"/>
      <c r="E31" s="6"/>
      <c r="F31" s="47"/>
      <c r="G31" s="47"/>
      <c r="H31" s="47"/>
      <c r="I31" s="47"/>
      <c r="J31" s="6"/>
      <c r="K31" s="48"/>
      <c r="L31" s="6"/>
      <c r="M31" s="6"/>
      <c r="N31" s="49"/>
      <c r="O31" s="49"/>
      <c r="P31" s="49"/>
      <c r="Q31" s="49"/>
      <c r="R31" s="49"/>
    </row>
    <row r="32" customFormat="false" ht="15" hidden="false" customHeight="false" outlineLevel="0" collapsed="false">
      <c r="A32" s="6"/>
      <c r="B32" s="6"/>
      <c r="C32" s="6"/>
      <c r="D32" s="6"/>
      <c r="E32" s="6"/>
      <c r="F32" s="47"/>
      <c r="G32" s="47"/>
      <c r="H32" s="47"/>
      <c r="I32" s="47"/>
      <c r="J32" s="6"/>
      <c r="K32" s="48"/>
      <c r="L32" s="6"/>
      <c r="M32" s="6"/>
      <c r="N32" s="49"/>
      <c r="O32" s="49"/>
      <c r="P32" s="49"/>
      <c r="Q32" s="49"/>
      <c r="R32" s="49"/>
    </row>
    <row r="33" customFormat="false" ht="15" hidden="false" customHeight="false" outlineLevel="0" collapsed="false">
      <c r="A33" s="6"/>
      <c r="B33" s="6"/>
      <c r="C33" s="6"/>
      <c r="D33" s="6"/>
      <c r="E33" s="6"/>
      <c r="F33" s="47"/>
      <c r="G33" s="47"/>
      <c r="H33" s="47"/>
      <c r="I33" s="47"/>
      <c r="J33" s="6"/>
      <c r="K33" s="48"/>
      <c r="L33" s="6"/>
      <c r="M33" s="6"/>
      <c r="N33" s="49"/>
      <c r="O33" s="49"/>
      <c r="P33" s="49"/>
      <c r="Q33" s="49"/>
      <c r="R33" s="49"/>
    </row>
    <row r="34" customFormat="false" ht="15" hidden="false" customHeight="false" outlineLevel="0" collapsed="false">
      <c r="A34" s="6"/>
      <c r="B34" s="6"/>
      <c r="C34" s="6"/>
      <c r="D34" s="6"/>
      <c r="E34" s="6"/>
      <c r="F34" s="47"/>
      <c r="G34" s="47"/>
      <c r="H34" s="47"/>
      <c r="I34" s="47"/>
      <c r="J34" s="6"/>
      <c r="K34" s="48"/>
      <c r="L34" s="6"/>
      <c r="M34" s="6"/>
      <c r="N34" s="49"/>
      <c r="O34" s="49"/>
      <c r="P34" s="49"/>
      <c r="Q34" s="49"/>
      <c r="R34" s="49"/>
    </row>
    <row r="35" customFormat="false" ht="15" hidden="false" customHeight="false" outlineLevel="0" collapsed="false">
      <c r="A35" s="6"/>
      <c r="B35" s="6"/>
      <c r="C35" s="6"/>
      <c r="D35" s="6"/>
      <c r="E35" s="6"/>
      <c r="F35" s="47"/>
      <c r="G35" s="47"/>
      <c r="H35" s="47"/>
      <c r="I35" s="47"/>
      <c r="J35" s="6"/>
      <c r="K35" s="48"/>
      <c r="L35" s="6"/>
      <c r="M35" s="6"/>
      <c r="N35" s="49"/>
      <c r="O35" s="49"/>
      <c r="P35" s="49"/>
      <c r="Q35" s="49"/>
      <c r="R35" s="49"/>
    </row>
    <row r="36" customFormat="false" ht="15" hidden="false" customHeight="false" outlineLevel="0" collapsed="false">
      <c r="A36" s="6"/>
      <c r="B36" s="6"/>
      <c r="C36" s="6"/>
      <c r="D36" s="6"/>
      <c r="E36" s="6"/>
      <c r="F36" s="47"/>
      <c r="G36" s="47"/>
      <c r="H36" s="47"/>
      <c r="I36" s="47"/>
      <c r="J36" s="6"/>
      <c r="K36" s="48"/>
      <c r="L36" s="6"/>
      <c r="M36" s="6"/>
      <c r="N36" s="49"/>
      <c r="O36" s="49"/>
      <c r="P36" s="49"/>
      <c r="Q36" s="49"/>
      <c r="R36" s="49"/>
    </row>
    <row r="37" customFormat="false" ht="15" hidden="false" customHeight="false" outlineLevel="0" collapsed="false">
      <c r="A37" s="6"/>
      <c r="B37" s="6"/>
      <c r="C37" s="6"/>
      <c r="D37" s="6"/>
      <c r="E37" s="6"/>
      <c r="F37" s="47"/>
      <c r="G37" s="47"/>
      <c r="H37" s="47"/>
      <c r="I37" s="47"/>
      <c r="J37" s="6"/>
      <c r="K37" s="48"/>
      <c r="L37" s="6"/>
      <c r="M37" s="6"/>
      <c r="N37" s="49"/>
      <c r="O37" s="49"/>
      <c r="P37" s="49"/>
      <c r="Q37" s="49"/>
      <c r="R37" s="49"/>
    </row>
    <row r="38" customFormat="false" ht="15" hidden="false" customHeight="false" outlineLevel="0" collapsed="false">
      <c r="A38" s="6"/>
      <c r="B38" s="6"/>
      <c r="C38" s="6"/>
      <c r="D38" s="6"/>
      <c r="E38" s="6"/>
      <c r="F38" s="47"/>
      <c r="G38" s="47"/>
      <c r="H38" s="47"/>
      <c r="I38" s="47"/>
      <c r="J38" s="6"/>
      <c r="K38" s="48"/>
      <c r="L38" s="6"/>
      <c r="M38" s="6"/>
      <c r="N38" s="49"/>
      <c r="O38" s="49"/>
      <c r="P38" s="49"/>
      <c r="Q38" s="49"/>
      <c r="R38" s="49"/>
    </row>
    <row r="39" customFormat="false" ht="15" hidden="false" customHeight="false" outlineLevel="0" collapsed="false">
      <c r="A39" s="6"/>
      <c r="B39" s="6"/>
      <c r="C39" s="6"/>
      <c r="D39" s="6"/>
      <c r="E39" s="6"/>
      <c r="F39" s="47"/>
      <c r="G39" s="47"/>
      <c r="H39" s="47"/>
      <c r="I39" s="47"/>
      <c r="J39" s="6"/>
      <c r="K39" s="48"/>
      <c r="L39" s="6"/>
      <c r="M39" s="6"/>
      <c r="N39" s="49"/>
      <c r="O39" s="49"/>
      <c r="P39" s="49"/>
      <c r="Q39" s="49"/>
      <c r="R39" s="49"/>
    </row>
    <row r="40" customFormat="false" ht="15" hidden="false" customHeight="false" outlineLevel="0" collapsed="false">
      <c r="A40" s="6"/>
      <c r="B40" s="6"/>
      <c r="C40" s="6"/>
      <c r="D40" s="6"/>
      <c r="E40" s="6"/>
      <c r="F40" s="47"/>
      <c r="G40" s="47"/>
      <c r="H40" s="47"/>
      <c r="I40" s="47"/>
      <c r="J40" s="6"/>
      <c r="K40" s="48"/>
      <c r="L40" s="6"/>
      <c r="M40" s="6"/>
      <c r="N40" s="49"/>
      <c r="O40" s="49"/>
      <c r="P40" s="49"/>
      <c r="Q40" s="49"/>
      <c r="R40" s="49"/>
    </row>
    <row r="41" customFormat="false" ht="15" hidden="false" customHeight="false" outlineLevel="0" collapsed="false">
      <c r="A41" s="6"/>
      <c r="B41" s="6"/>
      <c r="C41" s="6"/>
      <c r="D41" s="6"/>
      <c r="E41" s="6"/>
      <c r="F41" s="47"/>
      <c r="G41" s="47"/>
      <c r="H41" s="47"/>
      <c r="I41" s="47"/>
      <c r="J41" s="6"/>
      <c r="K41" s="48"/>
      <c r="L41" s="6"/>
      <c r="M41" s="6"/>
      <c r="N41" s="49"/>
      <c r="O41" s="49"/>
      <c r="P41" s="49"/>
      <c r="Q41" s="49"/>
      <c r="R41" s="49"/>
    </row>
    <row r="42" customFormat="false" ht="15" hidden="false" customHeight="false" outlineLevel="0" collapsed="false">
      <c r="A42" s="6"/>
      <c r="B42" s="6"/>
      <c r="C42" s="6"/>
      <c r="D42" s="6"/>
      <c r="E42" s="6"/>
      <c r="F42" s="47"/>
      <c r="G42" s="47"/>
      <c r="H42" s="47"/>
      <c r="I42" s="47"/>
      <c r="J42" s="6"/>
      <c r="K42" s="48"/>
      <c r="L42" s="6"/>
      <c r="M42" s="6"/>
      <c r="N42" s="49"/>
      <c r="O42" s="49"/>
      <c r="P42" s="49"/>
      <c r="Q42" s="49"/>
      <c r="R42" s="49"/>
    </row>
    <row r="43" customFormat="false" ht="15" hidden="false" customHeight="false" outlineLevel="0" collapsed="false">
      <c r="A43" s="6"/>
      <c r="B43" s="6"/>
      <c r="C43" s="6"/>
      <c r="D43" s="6"/>
      <c r="E43" s="6"/>
      <c r="F43" s="47"/>
      <c r="G43" s="47"/>
      <c r="H43" s="47"/>
      <c r="I43" s="47"/>
      <c r="J43" s="6"/>
      <c r="K43" s="48"/>
      <c r="L43" s="6"/>
      <c r="M43" s="6"/>
      <c r="N43" s="49"/>
      <c r="O43" s="49"/>
      <c r="P43" s="49"/>
      <c r="Q43" s="49"/>
      <c r="R43" s="49"/>
    </row>
    <row r="44" customFormat="false" ht="15" hidden="false" customHeight="false" outlineLevel="0" collapsed="false">
      <c r="A44" s="6"/>
      <c r="B44" s="6"/>
      <c r="C44" s="6"/>
      <c r="D44" s="6"/>
      <c r="E44" s="6"/>
      <c r="F44" s="47"/>
      <c r="G44" s="47"/>
      <c r="H44" s="47"/>
      <c r="I44" s="47"/>
      <c r="J44" s="6"/>
      <c r="K44" s="48"/>
      <c r="L44" s="6"/>
      <c r="M44" s="6"/>
      <c r="N44" s="49"/>
      <c r="O44" s="49"/>
      <c r="P44" s="49"/>
      <c r="Q44" s="49"/>
      <c r="R44" s="49"/>
    </row>
    <row r="45" customFormat="false" ht="15" hidden="false" customHeight="false" outlineLevel="0" collapsed="false">
      <c r="A45" s="6"/>
      <c r="B45" s="6"/>
      <c r="C45" s="6"/>
      <c r="D45" s="6"/>
      <c r="E45" s="6"/>
      <c r="F45" s="47"/>
      <c r="G45" s="47"/>
      <c r="H45" s="47"/>
      <c r="I45" s="47"/>
      <c r="J45" s="6"/>
      <c r="K45" s="48"/>
      <c r="L45" s="6"/>
      <c r="M45" s="6"/>
      <c r="N45" s="49"/>
      <c r="O45" s="49"/>
      <c r="P45" s="49"/>
      <c r="Q45" s="49"/>
      <c r="R45" s="49"/>
    </row>
    <row r="46" customFormat="false" ht="15" hidden="false" customHeight="false" outlineLevel="0" collapsed="false">
      <c r="A46" s="6"/>
      <c r="B46" s="6"/>
      <c r="C46" s="6"/>
      <c r="D46" s="6"/>
      <c r="E46" s="6"/>
      <c r="F46" s="47"/>
      <c r="G46" s="47"/>
      <c r="H46" s="47"/>
      <c r="I46" s="47"/>
      <c r="J46" s="6"/>
      <c r="K46" s="48"/>
      <c r="L46" s="6"/>
      <c r="M46" s="6"/>
      <c r="N46" s="49"/>
      <c r="O46" s="49"/>
      <c r="P46" s="49"/>
      <c r="Q46" s="49"/>
      <c r="R46" s="49"/>
    </row>
  </sheetData>
  <mergeCells count="4">
    <mergeCell ref="A1:R1"/>
    <mergeCell ref="A2:R2"/>
    <mergeCell ref="A3:R3"/>
    <mergeCell ref="A5:R5"/>
  </mergeCells>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A"/>
    <pageSetUpPr fitToPage="true"/>
  </sheetPr>
  <dimension ref="A1:P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0"/>
    <col collapsed="false" customWidth="true" hidden="false" outlineLevel="0" max="3" min="3" style="0" width="6"/>
    <col collapsed="false" customWidth="true" hidden="false" outlineLevel="0" max="4" min="4" style="0" width="7"/>
    <col collapsed="false" customWidth="true" hidden="false" outlineLevel="0" max="6" min="5" style="0" width="12"/>
    <col collapsed="false" customWidth="true" hidden="false" outlineLevel="0" max="7" min="7" style="0" width="10"/>
    <col collapsed="false" customWidth="true" hidden="false" outlineLevel="0" max="8" min="8" style="0" width="9"/>
    <col collapsed="false" customWidth="true" hidden="false" outlineLevel="0" max="10" min="9" style="0" width="12"/>
    <col collapsed="false" customWidth="true" hidden="false" outlineLevel="0" max="11" min="11" style="0" width="14"/>
    <col collapsed="false" customWidth="true" hidden="false" outlineLevel="0" max="12" min="12" style="0" width="13"/>
    <col collapsed="false" customWidth="true" hidden="false" outlineLevel="0" max="13" min="13" style="0" width="12"/>
    <col collapsed="false" customWidth="true" hidden="false" outlineLevel="0" max="14" min="14" style="0" width="11"/>
    <col collapsed="false" customWidth="true" hidden="false" outlineLevel="0" max="15" min="15" style="0" width="12"/>
    <col collapsed="false" customWidth="true" hidden="false" outlineLevel="0" max="26" min="26" style="0" width="4"/>
  </cols>
  <sheetData>
    <row r="1" customFormat="false" ht="15.75" hidden="false" customHeight="true" outlineLevel="0" collapsed="false">
      <c r="A1" s="1" t="s">
        <v>0</v>
      </c>
      <c r="B1" s="1"/>
      <c r="C1" s="1"/>
      <c r="D1" s="1"/>
      <c r="E1" s="1"/>
      <c r="F1" s="1"/>
      <c r="G1" s="1"/>
      <c r="H1" s="1"/>
      <c r="I1" s="1"/>
      <c r="J1" s="1"/>
      <c r="K1" s="1"/>
      <c r="L1" s="1"/>
      <c r="M1" s="1"/>
      <c r="N1" s="1"/>
      <c r="O1" s="1"/>
      <c r="P1" s="1"/>
    </row>
    <row r="2" customFormat="false" ht="25.5" hidden="false" customHeight="true" outlineLevel="0" collapsed="false">
      <c r="A2" s="2" t="s">
        <v>306</v>
      </c>
      <c r="B2" s="2"/>
      <c r="C2" s="2"/>
      <c r="D2" s="2"/>
      <c r="E2" s="2"/>
      <c r="F2" s="2"/>
      <c r="G2" s="2"/>
      <c r="H2" s="2"/>
      <c r="I2" s="2"/>
      <c r="J2" s="2"/>
      <c r="K2" s="2"/>
      <c r="L2" s="2"/>
      <c r="M2" s="2"/>
      <c r="N2" s="2"/>
      <c r="O2" s="2"/>
      <c r="P2" s="2"/>
    </row>
    <row r="3" customFormat="false" ht="31.5" hidden="false" customHeight="true" outlineLevel="0" collapsed="false">
      <c r="A3" s="3" t="s">
        <v>307</v>
      </c>
      <c r="B3" s="3"/>
      <c r="C3" s="3"/>
      <c r="D3" s="3"/>
      <c r="E3" s="3"/>
      <c r="F3" s="3"/>
      <c r="G3" s="3"/>
      <c r="H3" s="3"/>
      <c r="I3" s="3"/>
      <c r="J3" s="3"/>
      <c r="K3" s="3"/>
      <c r="L3" s="3"/>
      <c r="M3" s="3"/>
      <c r="N3" s="3"/>
      <c r="O3" s="3"/>
      <c r="P3" s="3"/>
    </row>
    <row r="5" customFormat="false" ht="30" hidden="false" customHeight="true" outlineLevel="0" collapsed="false">
      <c r="A5" s="13" t="s">
        <v>249</v>
      </c>
      <c r="B5" s="13" t="s">
        <v>115</v>
      </c>
      <c r="C5" s="13" t="s">
        <v>116</v>
      </c>
      <c r="D5" s="13" t="s">
        <v>308</v>
      </c>
      <c r="E5" s="13" t="s">
        <v>309</v>
      </c>
      <c r="F5" s="13" t="s">
        <v>310</v>
      </c>
      <c r="G5" s="13" t="s">
        <v>311</v>
      </c>
      <c r="H5" s="13" t="s">
        <v>312</v>
      </c>
      <c r="I5" s="13" t="s">
        <v>313</v>
      </c>
      <c r="J5" s="13" t="s">
        <v>314</v>
      </c>
      <c r="K5" s="13" t="s">
        <v>315</v>
      </c>
      <c r="L5" s="13" t="s">
        <v>316</v>
      </c>
      <c r="M5" s="13" t="s">
        <v>317</v>
      </c>
      <c r="N5" s="13" t="s">
        <v>318</v>
      </c>
      <c r="O5" s="13" t="s">
        <v>319</v>
      </c>
    </row>
    <row r="6" customFormat="false" ht="15" hidden="false" customHeight="false" outlineLevel="0" collapsed="false">
      <c r="A6" s="25" t="s">
        <v>99</v>
      </c>
      <c r="B6" s="25"/>
      <c r="C6" s="25"/>
      <c r="D6" s="25"/>
      <c r="E6" s="25"/>
      <c r="F6" s="25"/>
      <c r="G6" s="25"/>
      <c r="H6" s="25"/>
      <c r="I6" s="25"/>
      <c r="J6" s="25"/>
      <c r="K6" s="25"/>
      <c r="L6" s="25"/>
      <c r="M6" s="25"/>
      <c r="N6" s="25"/>
      <c r="O6" s="25"/>
    </row>
    <row r="7" customFormat="false" ht="15" hidden="false" customHeight="false" outlineLevel="0" collapsed="false">
      <c r="A7" s="5" t="s">
        <v>127</v>
      </c>
      <c r="B7" s="11" t="s">
        <v>128</v>
      </c>
      <c r="C7" s="26" t="s">
        <v>98</v>
      </c>
      <c r="D7" s="26" t="n">
        <v>0</v>
      </c>
      <c r="E7" s="50" t="str">
        <f aca="false">IF(IFERROR(INDEX('07 P6 dump BL'!$F$7:$F$46,MATCH($A7,'07 P6 dump BL'!$A$7:$A$46,0)),"")="","",IF(ISNUMBER(IFERROR(INDEX('07 P6 dump BL'!$F$7:$F$46,MATCH($A7,'07 P6 dump BL'!$A$7:$A$46,0)),"")),INT(IFERROR(INDEX('07 P6 dump BL'!$F$7:$F$46,MATCH($A7,'07 P6 dump BL'!$A$7:$A$46,0)),"")),IFERROR(DATEVALUE(LEFT(TRIM(IFERROR(INDEX('07 P6 dump BL'!$F$7:$F$46,MATCH($A7,'07 P6 dump BL'!$A$7:$A$46,0)),"")),9)),"check")))</f>
        <v/>
      </c>
      <c r="F7" s="50" t="str">
        <f aca="false">IF(IFERROR(INDEX('07 P6 dump BL'!$G$7:$G$46,MATCH($A7,'07 P6 dump BL'!$A$7:$A$46,0)),"")="","",IF(ISNUMBER(IFERROR(INDEX('07 P6 dump BL'!$G$7:$G$46,MATCH($A7,'07 P6 dump BL'!$A$7:$A$46,0)),"")),INT(IFERROR(INDEX('07 P6 dump BL'!$G$7:$G$46,MATCH($A7,'07 P6 dump BL'!$A$7:$A$46,0)),"")),IFERROR(DATEVALUE(LEFT(TRIM(IFERROR(INDEX('07 P6 dump BL'!$G$7:$G$46,MATCH($A7,'07 P6 dump BL'!$A$7:$A$46,0)),"")),9)),"check")))</f>
        <v/>
      </c>
      <c r="G7" s="51" t="s">
        <v>320</v>
      </c>
      <c r="H7" s="26" t="s">
        <v>320</v>
      </c>
      <c r="I7" s="52" t="str">
        <f aca="false">IF(IFERROR(INDEX('07 P6 dump BL'!$L$7:$L$46,MATCH($A7,'07 P6 dump BL'!$A$7:$A$46,0)),"")="","",IF(ISNUMBER(IFERROR(INDEX('07 P6 dump BL'!$L$7:$L$46,MATCH($A7,'07 P6 dump BL'!$A$7:$A$46,0)),"")),IFERROR(INDEX('07 P6 dump BL'!$L$7:$L$46,MATCH($A7,'07 P6 dump BL'!$A$7:$A$46,0)),""),IFERROR(VALUE(SUBSTITUTE(SUBSTITUTE(SUBSTITUTE(SUBSTITUTE(TRIM(IFERROR(INDEX('07 P6 dump BL'!$L$7:$L$46,MATCH($A7,'07 P6 dump BL'!$A$7:$A$46,0)),"")),"d",""),"h",""),"£",""),",","")),"check")))</f>
        <v/>
      </c>
      <c r="J7" s="52" t="str">
        <f aca="false">IF(IFERROR(INDEX('07 P6 dump BL'!$M$7:$M$46,MATCH($A7,'07 P6 dump BL'!$A$7:$A$46,0)),"")="","",IF(ISNUMBER(IFERROR(INDEX('07 P6 dump BL'!$M$7:$M$46,MATCH($A7,'07 P6 dump BL'!$A$7:$A$46,0)),"")),IFERROR(INDEX('07 P6 dump BL'!$M$7:$M$46,MATCH($A7,'07 P6 dump BL'!$A$7:$A$46,0)),""),IFERROR(VALUE(SUBSTITUTE(SUBSTITUTE(SUBSTITUTE(SUBSTITUTE(TRIM(IFERROR(INDEX('07 P6 dump BL'!$M$7:$M$46,MATCH($A7,'07 P6 dump BL'!$A$7:$A$46,0)),"")),"d",""),"h",""),"£",""),",","")),"check")))</f>
        <v/>
      </c>
      <c r="K7" s="53" t="str">
        <f aca="false">IF(IFERROR(INDEX('07 P6 dump BL'!$N$7:$N$46,MATCH($A7,'07 P6 dump BL'!$A$7:$A$46,0)),"")="","",IF(ISNUMBER(IFERROR(INDEX('07 P6 dump BL'!$N$7:$N$46,MATCH($A7,'07 P6 dump BL'!$A$7:$A$46,0)),"")),IFERROR(INDEX('07 P6 dump BL'!$N$7:$N$46,MATCH($A7,'07 P6 dump BL'!$A$7:$A$46,0)),""),IFERROR(VALUE(SUBSTITUTE(SUBSTITUTE(SUBSTITUTE(SUBSTITUTE(TRIM(IFERROR(INDEX('07 P6 dump BL'!$N$7:$N$46,MATCH($A7,'07 P6 dump BL'!$A$7:$A$46,0)),"")),"d",""),"h",""),"£",""),",","")),"check")))</f>
        <v/>
      </c>
      <c r="L7" s="34" t="n">
        <f aca="false">IFERROR(INDEX('02 Activities'!$N$15:$N$42,MATCH($A7,'02 Activities'!$A$15:$A$42,0)),0)</f>
        <v>0</v>
      </c>
      <c r="M7" s="34" t="str">
        <f aca="false">IF(K7="","",K7-L7)</f>
        <v/>
      </c>
      <c r="N7" s="27" t="n">
        <f aca="false">IFERROR(INDEX('02 Activities'!$L$15:$L$42,MATCH($A7,'02 Activities'!$A$15:$A$42,0)),0)</f>
        <v>0</v>
      </c>
      <c r="O7" s="54" t="str">
        <f aca="false">IF(I7="","",I7-N7)</f>
        <v/>
      </c>
    </row>
    <row r="8" customFormat="false" ht="15" hidden="false" customHeight="false" outlineLevel="0" collapsed="false">
      <c r="A8" s="25" t="s">
        <v>102</v>
      </c>
      <c r="B8" s="25"/>
      <c r="C8" s="25"/>
      <c r="D8" s="25"/>
      <c r="E8" s="25"/>
      <c r="F8" s="25"/>
      <c r="G8" s="25"/>
      <c r="H8" s="25"/>
      <c r="I8" s="25"/>
      <c r="J8" s="25"/>
      <c r="K8" s="25"/>
      <c r="L8" s="25"/>
      <c r="M8" s="25"/>
      <c r="N8" s="25"/>
      <c r="O8" s="25"/>
    </row>
    <row r="9" customFormat="false" ht="15" hidden="false" customHeight="false" outlineLevel="0" collapsed="false">
      <c r="A9" s="5" t="s">
        <v>130</v>
      </c>
      <c r="B9" s="11" t="s">
        <v>131</v>
      </c>
      <c r="C9" s="26" t="s">
        <v>101</v>
      </c>
      <c r="D9" s="26" t="n">
        <v>3</v>
      </c>
      <c r="E9" s="50" t="str">
        <f aca="false">IF(IFERROR(INDEX('07 P6 dump BL'!$F$7:$F$46,MATCH($A9,'07 P6 dump BL'!$A$7:$A$46,0)),"")="","",IF(ISNUMBER(IFERROR(INDEX('07 P6 dump BL'!$F$7:$F$46,MATCH($A9,'07 P6 dump BL'!$A$7:$A$46,0)),"")),INT(IFERROR(INDEX('07 P6 dump BL'!$F$7:$F$46,MATCH($A9,'07 P6 dump BL'!$A$7:$A$46,0)),"")),IFERROR(DATEVALUE(LEFT(TRIM(IFERROR(INDEX('07 P6 dump BL'!$F$7:$F$46,MATCH($A9,'07 P6 dump BL'!$A$7:$A$46,0)),"")),9)),"check")))</f>
        <v/>
      </c>
      <c r="F9" s="50" t="str">
        <f aca="false">IF(IFERROR(INDEX('07 P6 dump BL'!$G$7:$G$46,MATCH($A9,'07 P6 dump BL'!$A$7:$A$46,0)),"")="","",IF(ISNUMBER(IFERROR(INDEX('07 P6 dump BL'!$G$7:$G$46,MATCH($A9,'07 P6 dump BL'!$A$7:$A$46,0)),"")),INT(IFERROR(INDEX('07 P6 dump BL'!$G$7:$G$46,MATCH($A9,'07 P6 dump BL'!$A$7:$A$46,0)),"")),IFERROR(DATEVALUE(LEFT(TRIM(IFERROR(INDEX('07 P6 dump BL'!$G$7:$G$46,MATCH($A9,'07 P6 dump BL'!$A$7:$A$46,0)),"")),9)),"check")))</f>
        <v/>
      </c>
      <c r="G9" s="55" t="str">
        <f aca="false">IF(IFERROR(INDEX('07 P6 dump BL'!$J$7:$J$46,MATCH($A9,'07 P6 dump BL'!$A$7:$A$46,0)),"")="","",IF(ISNUMBER(IFERROR(INDEX('07 P6 dump BL'!$J$7:$J$46,MATCH($A9,'07 P6 dump BL'!$A$7:$A$46,0)),"")),IFERROR(INDEX('07 P6 dump BL'!$J$7:$J$46,MATCH($A9,'07 P6 dump BL'!$A$7:$A$46,0)),""),IFERROR(VALUE(SUBSTITUTE(SUBSTITUTE(SUBSTITUTE(SUBSTITUTE(TRIM(IFERROR(INDEX('07 P6 dump BL'!$J$7:$J$46,MATCH($A9,'07 P6 dump BL'!$A$7:$A$46,0)),"")),"d",""),"h",""),"£",""),",","")),"check")))</f>
        <v/>
      </c>
      <c r="H9" s="15" t="str">
        <f aca="false">IF(G9="","",IF(ISNUMBER(G9),IF(G9&lt;=0,"Y","N"),""))</f>
        <v/>
      </c>
      <c r="I9" s="52" t="str">
        <f aca="false">IF(IFERROR(INDEX('07 P6 dump BL'!$L$7:$L$46,MATCH($A9,'07 P6 dump BL'!$A$7:$A$46,0)),"")="","",IF(ISNUMBER(IFERROR(INDEX('07 P6 dump BL'!$L$7:$L$46,MATCH($A9,'07 P6 dump BL'!$A$7:$A$46,0)),"")),IFERROR(INDEX('07 P6 dump BL'!$L$7:$L$46,MATCH($A9,'07 P6 dump BL'!$A$7:$A$46,0)),""),IFERROR(VALUE(SUBSTITUTE(SUBSTITUTE(SUBSTITUTE(SUBSTITUTE(TRIM(IFERROR(INDEX('07 P6 dump BL'!$L$7:$L$46,MATCH($A9,'07 P6 dump BL'!$A$7:$A$46,0)),"")),"d",""),"h",""),"£",""),",","")),"check")))</f>
        <v/>
      </c>
      <c r="J9" s="52" t="str">
        <f aca="false">IF(IFERROR(INDEX('07 P6 dump BL'!$M$7:$M$46,MATCH($A9,'07 P6 dump BL'!$A$7:$A$46,0)),"")="","",IF(ISNUMBER(IFERROR(INDEX('07 P6 dump BL'!$M$7:$M$46,MATCH($A9,'07 P6 dump BL'!$A$7:$A$46,0)),"")),IFERROR(INDEX('07 P6 dump BL'!$M$7:$M$46,MATCH($A9,'07 P6 dump BL'!$A$7:$A$46,0)),""),IFERROR(VALUE(SUBSTITUTE(SUBSTITUTE(SUBSTITUTE(SUBSTITUTE(TRIM(IFERROR(INDEX('07 P6 dump BL'!$M$7:$M$46,MATCH($A9,'07 P6 dump BL'!$A$7:$A$46,0)),"")),"d",""),"h",""),"£",""),",","")),"check")))</f>
        <v/>
      </c>
      <c r="K9" s="53" t="str">
        <f aca="false">IF(IFERROR(INDEX('07 P6 dump BL'!$N$7:$N$46,MATCH($A9,'07 P6 dump BL'!$A$7:$A$46,0)),"")="","",IF(ISNUMBER(IFERROR(INDEX('07 P6 dump BL'!$N$7:$N$46,MATCH($A9,'07 P6 dump BL'!$A$7:$A$46,0)),"")),IFERROR(INDEX('07 P6 dump BL'!$N$7:$N$46,MATCH($A9,'07 P6 dump BL'!$A$7:$A$46,0)),""),IFERROR(VALUE(SUBSTITUTE(SUBSTITUTE(SUBSTITUTE(SUBSTITUTE(TRIM(IFERROR(INDEX('07 P6 dump BL'!$N$7:$N$46,MATCH($A9,'07 P6 dump BL'!$A$7:$A$46,0)),"")),"d",""),"h",""),"£",""),",","")),"check")))</f>
        <v/>
      </c>
      <c r="L9" s="34" t="n">
        <f aca="false">IFERROR(INDEX('02 Activities'!$N$15:$N$42,MATCH($A9,'02 Activities'!$A$15:$A$42,0)),0)</f>
        <v>8064</v>
      </c>
      <c r="M9" s="34" t="str">
        <f aca="false">IF(K9="","",K9-L9)</f>
        <v/>
      </c>
      <c r="N9" s="27" t="n">
        <f aca="false">IFERROR(INDEX('02 Activities'!$L$15:$L$42,MATCH($A9,'02 Activities'!$A$15:$A$42,0)),0)</f>
        <v>288</v>
      </c>
      <c r="O9" s="54" t="str">
        <f aca="false">IF(I9="","",I9-N9)</f>
        <v/>
      </c>
    </row>
    <row r="10" customFormat="false" ht="15" hidden="false" customHeight="false" outlineLevel="0" collapsed="false">
      <c r="A10" s="5" t="s">
        <v>134</v>
      </c>
      <c r="B10" s="11" t="s">
        <v>135</v>
      </c>
      <c r="C10" s="26" t="s">
        <v>101</v>
      </c>
      <c r="D10" s="26" t="n">
        <v>4</v>
      </c>
      <c r="E10" s="50" t="str">
        <f aca="false">IF(IFERROR(INDEX('07 P6 dump BL'!$F$7:$F$46,MATCH($A10,'07 P6 dump BL'!$A$7:$A$46,0)),"")="","",IF(ISNUMBER(IFERROR(INDEX('07 P6 dump BL'!$F$7:$F$46,MATCH($A10,'07 P6 dump BL'!$A$7:$A$46,0)),"")),INT(IFERROR(INDEX('07 P6 dump BL'!$F$7:$F$46,MATCH($A10,'07 P6 dump BL'!$A$7:$A$46,0)),"")),IFERROR(DATEVALUE(LEFT(TRIM(IFERROR(INDEX('07 P6 dump BL'!$F$7:$F$46,MATCH($A10,'07 P6 dump BL'!$A$7:$A$46,0)),"")),9)),"check")))</f>
        <v/>
      </c>
      <c r="F10" s="50" t="str">
        <f aca="false">IF(IFERROR(INDEX('07 P6 dump BL'!$G$7:$G$46,MATCH($A10,'07 P6 dump BL'!$A$7:$A$46,0)),"")="","",IF(ISNUMBER(IFERROR(INDEX('07 P6 dump BL'!$G$7:$G$46,MATCH($A10,'07 P6 dump BL'!$A$7:$A$46,0)),"")),INT(IFERROR(INDEX('07 P6 dump BL'!$G$7:$G$46,MATCH($A10,'07 P6 dump BL'!$A$7:$A$46,0)),"")),IFERROR(DATEVALUE(LEFT(TRIM(IFERROR(INDEX('07 P6 dump BL'!$G$7:$G$46,MATCH($A10,'07 P6 dump BL'!$A$7:$A$46,0)),"")),9)),"check")))</f>
        <v/>
      </c>
      <c r="G10" s="55" t="str">
        <f aca="false">IF(IFERROR(INDEX('07 P6 dump BL'!$J$7:$J$46,MATCH($A10,'07 P6 dump BL'!$A$7:$A$46,0)),"")="","",IF(ISNUMBER(IFERROR(INDEX('07 P6 dump BL'!$J$7:$J$46,MATCH($A10,'07 P6 dump BL'!$A$7:$A$46,0)),"")),IFERROR(INDEX('07 P6 dump BL'!$J$7:$J$46,MATCH($A10,'07 P6 dump BL'!$A$7:$A$46,0)),""),IFERROR(VALUE(SUBSTITUTE(SUBSTITUTE(SUBSTITUTE(SUBSTITUTE(TRIM(IFERROR(INDEX('07 P6 dump BL'!$J$7:$J$46,MATCH($A10,'07 P6 dump BL'!$A$7:$A$46,0)),"")),"d",""),"h",""),"£",""),",","")),"check")))</f>
        <v/>
      </c>
      <c r="H10" s="15" t="str">
        <f aca="false">IF(G10="","",IF(ISNUMBER(G10),IF(G10&lt;=0,"Y","N"),""))</f>
        <v/>
      </c>
      <c r="I10" s="52" t="str">
        <f aca="false">IF(IFERROR(INDEX('07 P6 dump BL'!$L$7:$L$46,MATCH($A10,'07 P6 dump BL'!$A$7:$A$46,0)),"")="","",IF(ISNUMBER(IFERROR(INDEX('07 P6 dump BL'!$L$7:$L$46,MATCH($A10,'07 P6 dump BL'!$A$7:$A$46,0)),"")),IFERROR(INDEX('07 P6 dump BL'!$L$7:$L$46,MATCH($A10,'07 P6 dump BL'!$A$7:$A$46,0)),""),IFERROR(VALUE(SUBSTITUTE(SUBSTITUTE(SUBSTITUTE(SUBSTITUTE(TRIM(IFERROR(INDEX('07 P6 dump BL'!$L$7:$L$46,MATCH($A10,'07 P6 dump BL'!$A$7:$A$46,0)),"")),"d",""),"h",""),"£",""),",","")),"check")))</f>
        <v/>
      </c>
      <c r="J10" s="52" t="str">
        <f aca="false">IF(IFERROR(INDEX('07 P6 dump BL'!$M$7:$M$46,MATCH($A10,'07 P6 dump BL'!$A$7:$A$46,0)),"")="","",IF(ISNUMBER(IFERROR(INDEX('07 P6 dump BL'!$M$7:$M$46,MATCH($A10,'07 P6 dump BL'!$A$7:$A$46,0)),"")),IFERROR(INDEX('07 P6 dump BL'!$M$7:$M$46,MATCH($A10,'07 P6 dump BL'!$A$7:$A$46,0)),""),IFERROR(VALUE(SUBSTITUTE(SUBSTITUTE(SUBSTITUTE(SUBSTITUTE(TRIM(IFERROR(INDEX('07 P6 dump BL'!$M$7:$M$46,MATCH($A10,'07 P6 dump BL'!$A$7:$A$46,0)),"")),"d",""),"h",""),"£",""),",","")),"check")))</f>
        <v/>
      </c>
      <c r="K10" s="53" t="str">
        <f aca="false">IF(IFERROR(INDEX('07 P6 dump BL'!$N$7:$N$46,MATCH($A10,'07 P6 dump BL'!$A$7:$A$46,0)),"")="","",IF(ISNUMBER(IFERROR(INDEX('07 P6 dump BL'!$N$7:$N$46,MATCH($A10,'07 P6 dump BL'!$A$7:$A$46,0)),"")),IFERROR(INDEX('07 P6 dump BL'!$N$7:$N$46,MATCH($A10,'07 P6 dump BL'!$A$7:$A$46,0)),""),IFERROR(VALUE(SUBSTITUTE(SUBSTITUTE(SUBSTITUTE(SUBSTITUTE(TRIM(IFERROR(INDEX('07 P6 dump BL'!$N$7:$N$46,MATCH($A10,'07 P6 dump BL'!$A$7:$A$46,0)),"")),"d",""),"h",""),"£",""),",","")),"check")))</f>
        <v/>
      </c>
      <c r="L10" s="34" t="n">
        <f aca="false">IFERROR(INDEX('02 Activities'!$N$15:$N$42,MATCH($A10,'02 Activities'!$A$15:$A$42,0)),0)</f>
        <v>30240</v>
      </c>
      <c r="M10" s="34" t="str">
        <f aca="false">IF(K10="","",K10-L10)</f>
        <v/>
      </c>
      <c r="N10" s="27" t="n">
        <f aca="false">IFERROR(INDEX('02 Activities'!$L$15:$L$42,MATCH($A10,'02 Activities'!$A$15:$A$42,0)),0)</f>
        <v>1024</v>
      </c>
      <c r="O10" s="54" t="str">
        <f aca="false">IF(I10="","",I10-N10)</f>
        <v/>
      </c>
    </row>
    <row r="11" customFormat="false" ht="15" hidden="false" customHeight="false" outlineLevel="0" collapsed="false">
      <c r="A11" s="5" t="s">
        <v>140</v>
      </c>
      <c r="B11" s="11" t="s">
        <v>141</v>
      </c>
      <c r="C11" s="26" t="s">
        <v>101</v>
      </c>
      <c r="D11" s="26" t="n">
        <v>5</v>
      </c>
      <c r="E11" s="50" t="str">
        <f aca="false">IF(IFERROR(INDEX('07 P6 dump BL'!$F$7:$F$46,MATCH($A11,'07 P6 dump BL'!$A$7:$A$46,0)),"")="","",IF(ISNUMBER(IFERROR(INDEX('07 P6 dump BL'!$F$7:$F$46,MATCH($A11,'07 P6 dump BL'!$A$7:$A$46,0)),"")),INT(IFERROR(INDEX('07 P6 dump BL'!$F$7:$F$46,MATCH($A11,'07 P6 dump BL'!$A$7:$A$46,0)),"")),IFERROR(DATEVALUE(LEFT(TRIM(IFERROR(INDEX('07 P6 dump BL'!$F$7:$F$46,MATCH($A11,'07 P6 dump BL'!$A$7:$A$46,0)),"")),9)),"check")))</f>
        <v/>
      </c>
      <c r="F11" s="50" t="str">
        <f aca="false">IF(IFERROR(INDEX('07 P6 dump BL'!$G$7:$G$46,MATCH($A11,'07 P6 dump BL'!$A$7:$A$46,0)),"")="","",IF(ISNUMBER(IFERROR(INDEX('07 P6 dump BL'!$G$7:$G$46,MATCH($A11,'07 P6 dump BL'!$A$7:$A$46,0)),"")),INT(IFERROR(INDEX('07 P6 dump BL'!$G$7:$G$46,MATCH($A11,'07 P6 dump BL'!$A$7:$A$46,0)),"")),IFERROR(DATEVALUE(LEFT(TRIM(IFERROR(INDEX('07 P6 dump BL'!$G$7:$G$46,MATCH($A11,'07 P6 dump BL'!$A$7:$A$46,0)),"")),9)),"check")))</f>
        <v/>
      </c>
      <c r="G11" s="55" t="str">
        <f aca="false">IF(IFERROR(INDEX('07 P6 dump BL'!$J$7:$J$46,MATCH($A11,'07 P6 dump BL'!$A$7:$A$46,0)),"")="","",IF(ISNUMBER(IFERROR(INDEX('07 P6 dump BL'!$J$7:$J$46,MATCH($A11,'07 P6 dump BL'!$A$7:$A$46,0)),"")),IFERROR(INDEX('07 P6 dump BL'!$J$7:$J$46,MATCH($A11,'07 P6 dump BL'!$A$7:$A$46,0)),""),IFERROR(VALUE(SUBSTITUTE(SUBSTITUTE(SUBSTITUTE(SUBSTITUTE(TRIM(IFERROR(INDEX('07 P6 dump BL'!$J$7:$J$46,MATCH($A11,'07 P6 dump BL'!$A$7:$A$46,0)),"")),"d",""),"h",""),"£",""),",","")),"check")))</f>
        <v/>
      </c>
      <c r="H11" s="15" t="str">
        <f aca="false">IF(G11="","",IF(ISNUMBER(G11),IF(G11&lt;=0,"Y","N"),""))</f>
        <v/>
      </c>
      <c r="I11" s="52" t="str">
        <f aca="false">IF(IFERROR(INDEX('07 P6 dump BL'!$L$7:$L$46,MATCH($A11,'07 P6 dump BL'!$A$7:$A$46,0)),"")="","",IF(ISNUMBER(IFERROR(INDEX('07 P6 dump BL'!$L$7:$L$46,MATCH($A11,'07 P6 dump BL'!$A$7:$A$46,0)),"")),IFERROR(INDEX('07 P6 dump BL'!$L$7:$L$46,MATCH($A11,'07 P6 dump BL'!$A$7:$A$46,0)),""),IFERROR(VALUE(SUBSTITUTE(SUBSTITUTE(SUBSTITUTE(SUBSTITUTE(TRIM(IFERROR(INDEX('07 P6 dump BL'!$L$7:$L$46,MATCH($A11,'07 P6 dump BL'!$A$7:$A$46,0)),"")),"d",""),"h",""),"£",""),",","")),"check")))</f>
        <v/>
      </c>
      <c r="J11" s="52" t="str">
        <f aca="false">IF(IFERROR(INDEX('07 P6 dump BL'!$M$7:$M$46,MATCH($A11,'07 P6 dump BL'!$A$7:$A$46,0)),"")="","",IF(ISNUMBER(IFERROR(INDEX('07 P6 dump BL'!$M$7:$M$46,MATCH($A11,'07 P6 dump BL'!$A$7:$A$46,0)),"")),IFERROR(INDEX('07 P6 dump BL'!$M$7:$M$46,MATCH($A11,'07 P6 dump BL'!$A$7:$A$46,0)),""),IFERROR(VALUE(SUBSTITUTE(SUBSTITUTE(SUBSTITUTE(SUBSTITUTE(TRIM(IFERROR(INDEX('07 P6 dump BL'!$M$7:$M$46,MATCH($A11,'07 P6 dump BL'!$A$7:$A$46,0)),"")),"d",""),"h",""),"£",""),",","")),"check")))</f>
        <v/>
      </c>
      <c r="K11" s="53" t="str">
        <f aca="false">IF(IFERROR(INDEX('07 P6 dump BL'!$N$7:$N$46,MATCH($A11,'07 P6 dump BL'!$A$7:$A$46,0)),"")="","",IF(ISNUMBER(IFERROR(INDEX('07 P6 dump BL'!$N$7:$N$46,MATCH($A11,'07 P6 dump BL'!$A$7:$A$46,0)),"")),IFERROR(INDEX('07 P6 dump BL'!$N$7:$N$46,MATCH($A11,'07 P6 dump BL'!$A$7:$A$46,0)),""),IFERROR(VALUE(SUBSTITUTE(SUBSTITUTE(SUBSTITUTE(SUBSTITUTE(TRIM(IFERROR(INDEX('07 P6 dump BL'!$N$7:$N$46,MATCH($A11,'07 P6 dump BL'!$A$7:$A$46,0)),"")),"d",""),"h",""),"£",""),",","")),"check")))</f>
        <v/>
      </c>
      <c r="L11" s="34" t="n">
        <f aca="false">IFERROR(INDEX('02 Activities'!$N$15:$N$42,MATCH($A11,'02 Activities'!$A$15:$A$42,0)),0)</f>
        <v>16320</v>
      </c>
      <c r="M11" s="34" t="str">
        <f aca="false">IF(K11="","",K11-L11)</f>
        <v/>
      </c>
      <c r="N11" s="27" t="n">
        <f aca="false">IFERROR(INDEX('02 Activities'!$L$15:$L$42,MATCH($A11,'02 Activities'!$A$15:$A$42,0)),0)</f>
        <v>320</v>
      </c>
      <c r="O11" s="54" t="str">
        <f aca="false">IF(I11="","",I11-N11)</f>
        <v/>
      </c>
    </row>
    <row r="12" customFormat="false" ht="15" hidden="false" customHeight="false" outlineLevel="0" collapsed="false">
      <c r="A12" s="5" t="s">
        <v>145</v>
      </c>
      <c r="B12" s="11" t="s">
        <v>146</v>
      </c>
      <c r="C12" s="26" t="s">
        <v>101</v>
      </c>
      <c r="D12" s="26" t="n">
        <v>3</v>
      </c>
      <c r="E12" s="50" t="str">
        <f aca="false">IF(IFERROR(INDEX('07 P6 dump BL'!$F$7:$F$46,MATCH($A12,'07 P6 dump BL'!$A$7:$A$46,0)),"")="","",IF(ISNUMBER(IFERROR(INDEX('07 P6 dump BL'!$F$7:$F$46,MATCH($A12,'07 P6 dump BL'!$A$7:$A$46,0)),"")),INT(IFERROR(INDEX('07 P6 dump BL'!$F$7:$F$46,MATCH($A12,'07 P6 dump BL'!$A$7:$A$46,0)),"")),IFERROR(DATEVALUE(LEFT(TRIM(IFERROR(INDEX('07 P6 dump BL'!$F$7:$F$46,MATCH($A12,'07 P6 dump BL'!$A$7:$A$46,0)),"")),9)),"check")))</f>
        <v/>
      </c>
      <c r="F12" s="50" t="str">
        <f aca="false">IF(IFERROR(INDEX('07 P6 dump BL'!$G$7:$G$46,MATCH($A12,'07 P6 dump BL'!$A$7:$A$46,0)),"")="","",IF(ISNUMBER(IFERROR(INDEX('07 P6 dump BL'!$G$7:$G$46,MATCH($A12,'07 P6 dump BL'!$A$7:$A$46,0)),"")),INT(IFERROR(INDEX('07 P6 dump BL'!$G$7:$G$46,MATCH($A12,'07 P6 dump BL'!$A$7:$A$46,0)),"")),IFERROR(DATEVALUE(LEFT(TRIM(IFERROR(INDEX('07 P6 dump BL'!$G$7:$G$46,MATCH($A12,'07 P6 dump BL'!$A$7:$A$46,0)),"")),9)),"check")))</f>
        <v/>
      </c>
      <c r="G12" s="55" t="str">
        <f aca="false">IF(IFERROR(INDEX('07 P6 dump BL'!$J$7:$J$46,MATCH($A12,'07 P6 dump BL'!$A$7:$A$46,0)),"")="","",IF(ISNUMBER(IFERROR(INDEX('07 P6 dump BL'!$J$7:$J$46,MATCH($A12,'07 P6 dump BL'!$A$7:$A$46,0)),"")),IFERROR(INDEX('07 P6 dump BL'!$J$7:$J$46,MATCH($A12,'07 P6 dump BL'!$A$7:$A$46,0)),""),IFERROR(VALUE(SUBSTITUTE(SUBSTITUTE(SUBSTITUTE(SUBSTITUTE(TRIM(IFERROR(INDEX('07 P6 dump BL'!$J$7:$J$46,MATCH($A12,'07 P6 dump BL'!$A$7:$A$46,0)),"")),"d",""),"h",""),"£",""),",","")),"check")))</f>
        <v/>
      </c>
      <c r="H12" s="15" t="str">
        <f aca="false">IF(G12="","",IF(ISNUMBER(G12),IF(G12&lt;=0,"Y","N"),""))</f>
        <v/>
      </c>
      <c r="I12" s="52" t="str">
        <f aca="false">IF(IFERROR(INDEX('07 P6 dump BL'!$L$7:$L$46,MATCH($A12,'07 P6 dump BL'!$A$7:$A$46,0)),"")="","",IF(ISNUMBER(IFERROR(INDEX('07 P6 dump BL'!$L$7:$L$46,MATCH($A12,'07 P6 dump BL'!$A$7:$A$46,0)),"")),IFERROR(INDEX('07 P6 dump BL'!$L$7:$L$46,MATCH($A12,'07 P6 dump BL'!$A$7:$A$46,0)),""),IFERROR(VALUE(SUBSTITUTE(SUBSTITUTE(SUBSTITUTE(SUBSTITUTE(TRIM(IFERROR(INDEX('07 P6 dump BL'!$L$7:$L$46,MATCH($A12,'07 P6 dump BL'!$A$7:$A$46,0)),"")),"d",""),"h",""),"£",""),",","")),"check")))</f>
        <v/>
      </c>
      <c r="J12" s="52" t="str">
        <f aca="false">IF(IFERROR(INDEX('07 P6 dump BL'!$M$7:$M$46,MATCH($A12,'07 P6 dump BL'!$A$7:$A$46,0)),"")="","",IF(ISNUMBER(IFERROR(INDEX('07 P6 dump BL'!$M$7:$M$46,MATCH($A12,'07 P6 dump BL'!$A$7:$A$46,0)),"")),IFERROR(INDEX('07 P6 dump BL'!$M$7:$M$46,MATCH($A12,'07 P6 dump BL'!$A$7:$A$46,0)),""),IFERROR(VALUE(SUBSTITUTE(SUBSTITUTE(SUBSTITUTE(SUBSTITUTE(TRIM(IFERROR(INDEX('07 P6 dump BL'!$M$7:$M$46,MATCH($A12,'07 P6 dump BL'!$A$7:$A$46,0)),"")),"d",""),"h",""),"£",""),",","")),"check")))</f>
        <v/>
      </c>
      <c r="K12" s="53" t="str">
        <f aca="false">IF(IFERROR(INDEX('07 P6 dump BL'!$N$7:$N$46,MATCH($A12,'07 P6 dump BL'!$A$7:$A$46,0)),"")="","",IF(ISNUMBER(IFERROR(INDEX('07 P6 dump BL'!$N$7:$N$46,MATCH($A12,'07 P6 dump BL'!$A$7:$A$46,0)),"")),IFERROR(INDEX('07 P6 dump BL'!$N$7:$N$46,MATCH($A12,'07 P6 dump BL'!$A$7:$A$46,0)),""),IFERROR(VALUE(SUBSTITUTE(SUBSTITUTE(SUBSTITUTE(SUBSTITUTE(TRIM(IFERROR(INDEX('07 P6 dump BL'!$N$7:$N$46,MATCH($A12,'07 P6 dump BL'!$A$7:$A$46,0)),"")),"d",""),"h",""),"£",""),",","")),"check")))</f>
        <v/>
      </c>
      <c r="L12" s="34" t="n">
        <f aca="false">IFERROR(INDEX('02 Activities'!$N$15:$N$42,MATCH($A12,'02 Activities'!$A$15:$A$42,0)),0)</f>
        <v>20185</v>
      </c>
      <c r="M12" s="34" t="str">
        <f aca="false">IF(K12="","",K12-L12)</f>
        <v/>
      </c>
      <c r="N12" s="27" t="n">
        <f aca="false">IFERROR(INDEX('02 Activities'!$L$15:$L$42,MATCH($A12,'02 Activities'!$A$15:$A$42,0)),0)</f>
        <v>432</v>
      </c>
      <c r="O12" s="54" t="str">
        <f aca="false">IF(I12="","",I12-N12)</f>
        <v/>
      </c>
    </row>
    <row r="13" customFormat="false" ht="15" hidden="false" customHeight="false" outlineLevel="0" collapsed="false">
      <c r="A13" s="5" t="s">
        <v>150</v>
      </c>
      <c r="B13" s="11" t="s">
        <v>151</v>
      </c>
      <c r="C13" s="26" t="s">
        <v>101</v>
      </c>
      <c r="D13" s="26" t="n">
        <v>2</v>
      </c>
      <c r="E13" s="50" t="str">
        <f aca="false">IF(IFERROR(INDEX('07 P6 dump BL'!$F$7:$F$46,MATCH($A13,'07 P6 dump BL'!$A$7:$A$46,0)),"")="","",IF(ISNUMBER(IFERROR(INDEX('07 P6 dump BL'!$F$7:$F$46,MATCH($A13,'07 P6 dump BL'!$A$7:$A$46,0)),"")),INT(IFERROR(INDEX('07 P6 dump BL'!$F$7:$F$46,MATCH($A13,'07 P6 dump BL'!$A$7:$A$46,0)),"")),IFERROR(DATEVALUE(LEFT(TRIM(IFERROR(INDEX('07 P6 dump BL'!$F$7:$F$46,MATCH($A13,'07 P6 dump BL'!$A$7:$A$46,0)),"")),9)),"check")))</f>
        <v/>
      </c>
      <c r="F13" s="50" t="str">
        <f aca="false">IF(IFERROR(INDEX('07 P6 dump BL'!$G$7:$G$46,MATCH($A13,'07 P6 dump BL'!$A$7:$A$46,0)),"")="","",IF(ISNUMBER(IFERROR(INDEX('07 P6 dump BL'!$G$7:$G$46,MATCH($A13,'07 P6 dump BL'!$A$7:$A$46,0)),"")),INT(IFERROR(INDEX('07 P6 dump BL'!$G$7:$G$46,MATCH($A13,'07 P6 dump BL'!$A$7:$A$46,0)),"")),IFERROR(DATEVALUE(LEFT(TRIM(IFERROR(INDEX('07 P6 dump BL'!$G$7:$G$46,MATCH($A13,'07 P6 dump BL'!$A$7:$A$46,0)),"")),9)),"check")))</f>
        <v/>
      </c>
      <c r="G13" s="55" t="str">
        <f aca="false">IF(IFERROR(INDEX('07 P6 dump BL'!$J$7:$J$46,MATCH($A13,'07 P6 dump BL'!$A$7:$A$46,0)),"")="","",IF(ISNUMBER(IFERROR(INDEX('07 P6 dump BL'!$J$7:$J$46,MATCH($A13,'07 P6 dump BL'!$A$7:$A$46,0)),"")),IFERROR(INDEX('07 P6 dump BL'!$J$7:$J$46,MATCH($A13,'07 P6 dump BL'!$A$7:$A$46,0)),""),IFERROR(VALUE(SUBSTITUTE(SUBSTITUTE(SUBSTITUTE(SUBSTITUTE(TRIM(IFERROR(INDEX('07 P6 dump BL'!$J$7:$J$46,MATCH($A13,'07 P6 dump BL'!$A$7:$A$46,0)),"")),"d",""),"h",""),"£",""),",","")),"check")))</f>
        <v/>
      </c>
      <c r="H13" s="15" t="str">
        <f aca="false">IF(G13="","",IF(ISNUMBER(G13),IF(G13&lt;=0,"Y","N"),""))</f>
        <v/>
      </c>
      <c r="I13" s="52" t="str">
        <f aca="false">IF(IFERROR(INDEX('07 P6 dump BL'!$L$7:$L$46,MATCH($A13,'07 P6 dump BL'!$A$7:$A$46,0)),"")="","",IF(ISNUMBER(IFERROR(INDEX('07 P6 dump BL'!$L$7:$L$46,MATCH($A13,'07 P6 dump BL'!$A$7:$A$46,0)),"")),IFERROR(INDEX('07 P6 dump BL'!$L$7:$L$46,MATCH($A13,'07 P6 dump BL'!$A$7:$A$46,0)),""),IFERROR(VALUE(SUBSTITUTE(SUBSTITUTE(SUBSTITUTE(SUBSTITUTE(TRIM(IFERROR(INDEX('07 P6 dump BL'!$L$7:$L$46,MATCH($A13,'07 P6 dump BL'!$A$7:$A$46,0)),"")),"d",""),"h",""),"£",""),",","")),"check")))</f>
        <v/>
      </c>
      <c r="J13" s="52" t="str">
        <f aca="false">IF(IFERROR(INDEX('07 P6 dump BL'!$M$7:$M$46,MATCH($A13,'07 P6 dump BL'!$A$7:$A$46,0)),"")="","",IF(ISNUMBER(IFERROR(INDEX('07 P6 dump BL'!$M$7:$M$46,MATCH($A13,'07 P6 dump BL'!$A$7:$A$46,0)),"")),IFERROR(INDEX('07 P6 dump BL'!$M$7:$M$46,MATCH($A13,'07 P6 dump BL'!$A$7:$A$46,0)),""),IFERROR(VALUE(SUBSTITUTE(SUBSTITUTE(SUBSTITUTE(SUBSTITUTE(TRIM(IFERROR(INDEX('07 P6 dump BL'!$M$7:$M$46,MATCH($A13,'07 P6 dump BL'!$A$7:$A$46,0)),"")),"d",""),"h",""),"£",""),",","")),"check")))</f>
        <v/>
      </c>
      <c r="K13" s="53" t="str">
        <f aca="false">IF(IFERROR(INDEX('07 P6 dump BL'!$N$7:$N$46,MATCH($A13,'07 P6 dump BL'!$A$7:$A$46,0)),"")="","",IF(ISNUMBER(IFERROR(INDEX('07 P6 dump BL'!$N$7:$N$46,MATCH($A13,'07 P6 dump BL'!$A$7:$A$46,0)),"")),IFERROR(INDEX('07 P6 dump BL'!$N$7:$N$46,MATCH($A13,'07 P6 dump BL'!$A$7:$A$46,0)),""),IFERROR(VALUE(SUBSTITUTE(SUBSTITUTE(SUBSTITUTE(SUBSTITUTE(TRIM(IFERROR(INDEX('07 P6 dump BL'!$N$7:$N$46,MATCH($A13,'07 P6 dump BL'!$A$7:$A$46,0)),"")),"d",""),"h",""),"£",""),",","")),"check")))</f>
        <v/>
      </c>
      <c r="L13" s="34" t="n">
        <f aca="false">IFERROR(INDEX('02 Activities'!$N$15:$N$42,MATCH($A13,'02 Activities'!$A$15:$A$42,0)),0)</f>
        <v>26936</v>
      </c>
      <c r="M13" s="34" t="str">
        <f aca="false">IF(K13="","",K13-L13)</f>
        <v/>
      </c>
      <c r="N13" s="27" t="n">
        <f aca="false">IFERROR(INDEX('02 Activities'!$L$15:$L$42,MATCH($A13,'02 Activities'!$A$15:$A$42,0)),0)</f>
        <v>512</v>
      </c>
      <c r="O13" s="54" t="str">
        <f aca="false">IF(I13="","",I13-N13)</f>
        <v/>
      </c>
    </row>
    <row r="14" customFormat="false" ht="15" hidden="false" customHeight="false" outlineLevel="0" collapsed="false">
      <c r="A14" s="25" t="s">
        <v>105</v>
      </c>
      <c r="B14" s="25"/>
      <c r="C14" s="25"/>
      <c r="D14" s="25"/>
      <c r="E14" s="25"/>
      <c r="F14" s="25"/>
      <c r="G14" s="25"/>
      <c r="H14" s="25"/>
      <c r="I14" s="25"/>
      <c r="J14" s="25"/>
      <c r="K14" s="25"/>
      <c r="L14" s="25"/>
      <c r="M14" s="25"/>
      <c r="N14" s="25"/>
      <c r="O14" s="25"/>
    </row>
    <row r="15" customFormat="false" ht="15" hidden="false" customHeight="false" outlineLevel="0" collapsed="false">
      <c r="A15" s="5" t="s">
        <v>156</v>
      </c>
      <c r="B15" s="11" t="s">
        <v>157</v>
      </c>
      <c r="C15" s="26" t="s">
        <v>104</v>
      </c>
      <c r="D15" s="26" t="n">
        <v>2</v>
      </c>
      <c r="E15" s="50" t="str">
        <f aca="false">IF(IFERROR(INDEX('07 P6 dump BL'!$F$7:$F$46,MATCH($A15,'07 P6 dump BL'!$A$7:$A$46,0)),"")="","",IF(ISNUMBER(IFERROR(INDEX('07 P6 dump BL'!$F$7:$F$46,MATCH($A15,'07 P6 dump BL'!$A$7:$A$46,0)),"")),INT(IFERROR(INDEX('07 P6 dump BL'!$F$7:$F$46,MATCH($A15,'07 P6 dump BL'!$A$7:$A$46,0)),"")),IFERROR(DATEVALUE(LEFT(TRIM(IFERROR(INDEX('07 P6 dump BL'!$F$7:$F$46,MATCH($A15,'07 P6 dump BL'!$A$7:$A$46,0)),"")),9)),"check")))</f>
        <v/>
      </c>
      <c r="F15" s="50" t="str">
        <f aca="false">IF(IFERROR(INDEX('07 P6 dump BL'!$G$7:$G$46,MATCH($A15,'07 P6 dump BL'!$A$7:$A$46,0)),"")="","",IF(ISNUMBER(IFERROR(INDEX('07 P6 dump BL'!$G$7:$G$46,MATCH($A15,'07 P6 dump BL'!$A$7:$A$46,0)),"")),INT(IFERROR(INDEX('07 P6 dump BL'!$G$7:$G$46,MATCH($A15,'07 P6 dump BL'!$A$7:$A$46,0)),"")),IFERROR(DATEVALUE(LEFT(TRIM(IFERROR(INDEX('07 P6 dump BL'!$G$7:$G$46,MATCH($A15,'07 P6 dump BL'!$A$7:$A$46,0)),"")),9)),"check")))</f>
        <v/>
      </c>
      <c r="G15" s="55" t="str">
        <f aca="false">IF(IFERROR(INDEX('07 P6 dump BL'!$J$7:$J$46,MATCH($A15,'07 P6 dump BL'!$A$7:$A$46,0)),"")="","",IF(ISNUMBER(IFERROR(INDEX('07 P6 dump BL'!$J$7:$J$46,MATCH($A15,'07 P6 dump BL'!$A$7:$A$46,0)),"")),IFERROR(INDEX('07 P6 dump BL'!$J$7:$J$46,MATCH($A15,'07 P6 dump BL'!$A$7:$A$46,0)),""),IFERROR(VALUE(SUBSTITUTE(SUBSTITUTE(SUBSTITUTE(SUBSTITUTE(TRIM(IFERROR(INDEX('07 P6 dump BL'!$J$7:$J$46,MATCH($A15,'07 P6 dump BL'!$A$7:$A$46,0)),"")),"d",""),"h",""),"£",""),",","")),"check")))</f>
        <v/>
      </c>
      <c r="H15" s="15" t="str">
        <f aca="false">IF(G15="","",IF(ISNUMBER(G15),IF(G15&lt;=0,"Y","N"),""))</f>
        <v/>
      </c>
      <c r="I15" s="52" t="str">
        <f aca="false">IF(IFERROR(INDEX('07 P6 dump BL'!$L$7:$L$46,MATCH($A15,'07 P6 dump BL'!$A$7:$A$46,0)),"")="","",IF(ISNUMBER(IFERROR(INDEX('07 P6 dump BL'!$L$7:$L$46,MATCH($A15,'07 P6 dump BL'!$A$7:$A$46,0)),"")),IFERROR(INDEX('07 P6 dump BL'!$L$7:$L$46,MATCH($A15,'07 P6 dump BL'!$A$7:$A$46,0)),""),IFERROR(VALUE(SUBSTITUTE(SUBSTITUTE(SUBSTITUTE(SUBSTITUTE(TRIM(IFERROR(INDEX('07 P6 dump BL'!$L$7:$L$46,MATCH($A15,'07 P6 dump BL'!$A$7:$A$46,0)),"")),"d",""),"h",""),"£",""),",","")),"check")))</f>
        <v/>
      </c>
      <c r="J15" s="52" t="str">
        <f aca="false">IF(IFERROR(INDEX('07 P6 dump BL'!$M$7:$M$46,MATCH($A15,'07 P6 dump BL'!$A$7:$A$46,0)),"")="","",IF(ISNUMBER(IFERROR(INDEX('07 P6 dump BL'!$M$7:$M$46,MATCH($A15,'07 P6 dump BL'!$A$7:$A$46,0)),"")),IFERROR(INDEX('07 P6 dump BL'!$M$7:$M$46,MATCH($A15,'07 P6 dump BL'!$A$7:$A$46,0)),""),IFERROR(VALUE(SUBSTITUTE(SUBSTITUTE(SUBSTITUTE(SUBSTITUTE(TRIM(IFERROR(INDEX('07 P6 dump BL'!$M$7:$M$46,MATCH($A15,'07 P6 dump BL'!$A$7:$A$46,0)),"")),"d",""),"h",""),"£",""),",","")),"check")))</f>
        <v/>
      </c>
      <c r="K15" s="53" t="str">
        <f aca="false">IF(IFERROR(INDEX('07 P6 dump BL'!$N$7:$N$46,MATCH($A15,'07 P6 dump BL'!$A$7:$A$46,0)),"")="","",IF(ISNUMBER(IFERROR(INDEX('07 P6 dump BL'!$N$7:$N$46,MATCH($A15,'07 P6 dump BL'!$A$7:$A$46,0)),"")),IFERROR(INDEX('07 P6 dump BL'!$N$7:$N$46,MATCH($A15,'07 P6 dump BL'!$A$7:$A$46,0)),""),IFERROR(VALUE(SUBSTITUTE(SUBSTITUTE(SUBSTITUTE(SUBSTITUTE(TRIM(IFERROR(INDEX('07 P6 dump BL'!$N$7:$N$46,MATCH($A15,'07 P6 dump BL'!$A$7:$A$46,0)),"")),"d",""),"h",""),"£",""),",","")),"check")))</f>
        <v/>
      </c>
      <c r="L15" s="34" t="n">
        <f aca="false">IFERROR(INDEX('02 Activities'!$N$15:$N$42,MATCH($A15,'02 Activities'!$A$15:$A$42,0)),0)</f>
        <v>5376</v>
      </c>
      <c r="M15" s="34" t="str">
        <f aca="false">IF(K15="","",K15-L15)</f>
        <v/>
      </c>
      <c r="N15" s="27" t="n">
        <f aca="false">IFERROR(INDEX('02 Activities'!$L$15:$L$42,MATCH($A15,'02 Activities'!$A$15:$A$42,0)),0)</f>
        <v>192</v>
      </c>
      <c r="O15" s="54" t="str">
        <f aca="false">IF(I15="","",I15-N15)</f>
        <v/>
      </c>
    </row>
    <row r="16" customFormat="false" ht="15" hidden="false" customHeight="false" outlineLevel="0" collapsed="false">
      <c r="A16" s="5" t="s">
        <v>158</v>
      </c>
      <c r="B16" s="11" t="s">
        <v>159</v>
      </c>
      <c r="C16" s="26" t="s">
        <v>104</v>
      </c>
      <c r="D16" s="26" t="n">
        <v>3</v>
      </c>
      <c r="E16" s="50" t="str">
        <f aca="false">IF(IFERROR(INDEX('07 P6 dump BL'!$F$7:$F$46,MATCH($A16,'07 P6 dump BL'!$A$7:$A$46,0)),"")="","",IF(ISNUMBER(IFERROR(INDEX('07 P6 dump BL'!$F$7:$F$46,MATCH($A16,'07 P6 dump BL'!$A$7:$A$46,0)),"")),INT(IFERROR(INDEX('07 P6 dump BL'!$F$7:$F$46,MATCH($A16,'07 P6 dump BL'!$A$7:$A$46,0)),"")),IFERROR(DATEVALUE(LEFT(TRIM(IFERROR(INDEX('07 P6 dump BL'!$F$7:$F$46,MATCH($A16,'07 P6 dump BL'!$A$7:$A$46,0)),"")),9)),"check")))</f>
        <v/>
      </c>
      <c r="F16" s="50" t="str">
        <f aca="false">IF(IFERROR(INDEX('07 P6 dump BL'!$G$7:$G$46,MATCH($A16,'07 P6 dump BL'!$A$7:$A$46,0)),"")="","",IF(ISNUMBER(IFERROR(INDEX('07 P6 dump BL'!$G$7:$G$46,MATCH($A16,'07 P6 dump BL'!$A$7:$A$46,0)),"")),INT(IFERROR(INDEX('07 P6 dump BL'!$G$7:$G$46,MATCH($A16,'07 P6 dump BL'!$A$7:$A$46,0)),"")),IFERROR(DATEVALUE(LEFT(TRIM(IFERROR(INDEX('07 P6 dump BL'!$G$7:$G$46,MATCH($A16,'07 P6 dump BL'!$A$7:$A$46,0)),"")),9)),"check")))</f>
        <v/>
      </c>
      <c r="G16" s="55" t="str">
        <f aca="false">IF(IFERROR(INDEX('07 P6 dump BL'!$J$7:$J$46,MATCH($A16,'07 P6 dump BL'!$A$7:$A$46,0)),"")="","",IF(ISNUMBER(IFERROR(INDEX('07 P6 dump BL'!$J$7:$J$46,MATCH($A16,'07 P6 dump BL'!$A$7:$A$46,0)),"")),IFERROR(INDEX('07 P6 dump BL'!$J$7:$J$46,MATCH($A16,'07 P6 dump BL'!$A$7:$A$46,0)),""),IFERROR(VALUE(SUBSTITUTE(SUBSTITUTE(SUBSTITUTE(SUBSTITUTE(TRIM(IFERROR(INDEX('07 P6 dump BL'!$J$7:$J$46,MATCH($A16,'07 P6 dump BL'!$A$7:$A$46,0)),"")),"d",""),"h",""),"£",""),",","")),"check")))</f>
        <v/>
      </c>
      <c r="H16" s="15" t="str">
        <f aca="false">IF(G16="","",IF(ISNUMBER(G16),IF(G16&lt;=0,"Y","N"),""))</f>
        <v/>
      </c>
      <c r="I16" s="52" t="str">
        <f aca="false">IF(IFERROR(INDEX('07 P6 dump BL'!$L$7:$L$46,MATCH($A16,'07 P6 dump BL'!$A$7:$A$46,0)),"")="","",IF(ISNUMBER(IFERROR(INDEX('07 P6 dump BL'!$L$7:$L$46,MATCH($A16,'07 P6 dump BL'!$A$7:$A$46,0)),"")),IFERROR(INDEX('07 P6 dump BL'!$L$7:$L$46,MATCH($A16,'07 P6 dump BL'!$A$7:$A$46,0)),""),IFERROR(VALUE(SUBSTITUTE(SUBSTITUTE(SUBSTITUTE(SUBSTITUTE(TRIM(IFERROR(INDEX('07 P6 dump BL'!$L$7:$L$46,MATCH($A16,'07 P6 dump BL'!$A$7:$A$46,0)),"")),"d",""),"h",""),"£",""),",","")),"check")))</f>
        <v/>
      </c>
      <c r="J16" s="52" t="str">
        <f aca="false">IF(IFERROR(INDEX('07 P6 dump BL'!$M$7:$M$46,MATCH($A16,'07 P6 dump BL'!$A$7:$A$46,0)),"")="","",IF(ISNUMBER(IFERROR(INDEX('07 P6 dump BL'!$M$7:$M$46,MATCH($A16,'07 P6 dump BL'!$A$7:$A$46,0)),"")),IFERROR(INDEX('07 P6 dump BL'!$M$7:$M$46,MATCH($A16,'07 P6 dump BL'!$A$7:$A$46,0)),""),IFERROR(VALUE(SUBSTITUTE(SUBSTITUTE(SUBSTITUTE(SUBSTITUTE(TRIM(IFERROR(INDEX('07 P6 dump BL'!$M$7:$M$46,MATCH($A16,'07 P6 dump BL'!$A$7:$A$46,0)),"")),"d",""),"h",""),"£",""),",","")),"check")))</f>
        <v/>
      </c>
      <c r="K16" s="53" t="str">
        <f aca="false">IF(IFERROR(INDEX('07 P6 dump BL'!$N$7:$N$46,MATCH($A16,'07 P6 dump BL'!$A$7:$A$46,0)),"")="","",IF(ISNUMBER(IFERROR(INDEX('07 P6 dump BL'!$N$7:$N$46,MATCH($A16,'07 P6 dump BL'!$A$7:$A$46,0)),"")),IFERROR(INDEX('07 P6 dump BL'!$N$7:$N$46,MATCH($A16,'07 P6 dump BL'!$A$7:$A$46,0)),""),IFERROR(VALUE(SUBSTITUTE(SUBSTITUTE(SUBSTITUTE(SUBSTITUTE(TRIM(IFERROR(INDEX('07 P6 dump BL'!$N$7:$N$46,MATCH($A16,'07 P6 dump BL'!$A$7:$A$46,0)),"")),"d",""),"h",""),"£",""),",","")),"check")))</f>
        <v/>
      </c>
      <c r="L16" s="34" t="n">
        <f aca="false">IFERROR(INDEX('02 Activities'!$N$15:$N$42,MATCH($A16,'02 Activities'!$A$15:$A$42,0)),0)</f>
        <v>22680</v>
      </c>
      <c r="M16" s="34" t="str">
        <f aca="false">IF(K16="","",K16-L16)</f>
        <v/>
      </c>
      <c r="N16" s="27" t="n">
        <f aca="false">IFERROR(INDEX('02 Activities'!$L$15:$L$42,MATCH($A16,'02 Activities'!$A$15:$A$42,0)),0)</f>
        <v>768</v>
      </c>
      <c r="O16" s="54" t="str">
        <f aca="false">IF(I16="","",I16-N16)</f>
        <v/>
      </c>
    </row>
    <row r="17" customFormat="false" ht="15" hidden="false" customHeight="false" outlineLevel="0" collapsed="false">
      <c r="A17" s="5" t="s">
        <v>160</v>
      </c>
      <c r="B17" s="11" t="s">
        <v>161</v>
      </c>
      <c r="C17" s="26" t="s">
        <v>104</v>
      </c>
      <c r="D17" s="26" t="n">
        <v>4</v>
      </c>
      <c r="E17" s="50" t="str">
        <f aca="false">IF(IFERROR(INDEX('07 P6 dump BL'!$F$7:$F$46,MATCH($A17,'07 P6 dump BL'!$A$7:$A$46,0)),"")="","",IF(ISNUMBER(IFERROR(INDEX('07 P6 dump BL'!$F$7:$F$46,MATCH($A17,'07 P6 dump BL'!$A$7:$A$46,0)),"")),INT(IFERROR(INDEX('07 P6 dump BL'!$F$7:$F$46,MATCH($A17,'07 P6 dump BL'!$A$7:$A$46,0)),"")),IFERROR(DATEVALUE(LEFT(TRIM(IFERROR(INDEX('07 P6 dump BL'!$F$7:$F$46,MATCH($A17,'07 P6 dump BL'!$A$7:$A$46,0)),"")),9)),"check")))</f>
        <v/>
      </c>
      <c r="F17" s="50" t="str">
        <f aca="false">IF(IFERROR(INDEX('07 P6 dump BL'!$G$7:$G$46,MATCH($A17,'07 P6 dump BL'!$A$7:$A$46,0)),"")="","",IF(ISNUMBER(IFERROR(INDEX('07 P6 dump BL'!$G$7:$G$46,MATCH($A17,'07 P6 dump BL'!$A$7:$A$46,0)),"")),INT(IFERROR(INDEX('07 P6 dump BL'!$G$7:$G$46,MATCH($A17,'07 P6 dump BL'!$A$7:$A$46,0)),"")),IFERROR(DATEVALUE(LEFT(TRIM(IFERROR(INDEX('07 P6 dump BL'!$G$7:$G$46,MATCH($A17,'07 P6 dump BL'!$A$7:$A$46,0)),"")),9)),"check")))</f>
        <v/>
      </c>
      <c r="G17" s="55" t="str">
        <f aca="false">IF(IFERROR(INDEX('07 P6 dump BL'!$J$7:$J$46,MATCH($A17,'07 P6 dump BL'!$A$7:$A$46,0)),"")="","",IF(ISNUMBER(IFERROR(INDEX('07 P6 dump BL'!$J$7:$J$46,MATCH($A17,'07 P6 dump BL'!$A$7:$A$46,0)),"")),IFERROR(INDEX('07 P6 dump BL'!$J$7:$J$46,MATCH($A17,'07 P6 dump BL'!$A$7:$A$46,0)),""),IFERROR(VALUE(SUBSTITUTE(SUBSTITUTE(SUBSTITUTE(SUBSTITUTE(TRIM(IFERROR(INDEX('07 P6 dump BL'!$J$7:$J$46,MATCH($A17,'07 P6 dump BL'!$A$7:$A$46,0)),"")),"d",""),"h",""),"£",""),",","")),"check")))</f>
        <v/>
      </c>
      <c r="H17" s="15" t="str">
        <f aca="false">IF(G17="","",IF(ISNUMBER(G17),IF(G17&lt;=0,"Y","N"),""))</f>
        <v/>
      </c>
      <c r="I17" s="52" t="str">
        <f aca="false">IF(IFERROR(INDEX('07 P6 dump BL'!$L$7:$L$46,MATCH($A17,'07 P6 dump BL'!$A$7:$A$46,0)),"")="","",IF(ISNUMBER(IFERROR(INDEX('07 P6 dump BL'!$L$7:$L$46,MATCH($A17,'07 P6 dump BL'!$A$7:$A$46,0)),"")),IFERROR(INDEX('07 P6 dump BL'!$L$7:$L$46,MATCH($A17,'07 P6 dump BL'!$A$7:$A$46,0)),""),IFERROR(VALUE(SUBSTITUTE(SUBSTITUTE(SUBSTITUTE(SUBSTITUTE(TRIM(IFERROR(INDEX('07 P6 dump BL'!$L$7:$L$46,MATCH($A17,'07 P6 dump BL'!$A$7:$A$46,0)),"")),"d",""),"h",""),"£",""),",","")),"check")))</f>
        <v/>
      </c>
      <c r="J17" s="52" t="str">
        <f aca="false">IF(IFERROR(INDEX('07 P6 dump BL'!$M$7:$M$46,MATCH($A17,'07 P6 dump BL'!$A$7:$A$46,0)),"")="","",IF(ISNUMBER(IFERROR(INDEX('07 P6 dump BL'!$M$7:$M$46,MATCH($A17,'07 P6 dump BL'!$A$7:$A$46,0)),"")),IFERROR(INDEX('07 P6 dump BL'!$M$7:$M$46,MATCH($A17,'07 P6 dump BL'!$A$7:$A$46,0)),""),IFERROR(VALUE(SUBSTITUTE(SUBSTITUTE(SUBSTITUTE(SUBSTITUTE(TRIM(IFERROR(INDEX('07 P6 dump BL'!$M$7:$M$46,MATCH($A17,'07 P6 dump BL'!$A$7:$A$46,0)),"")),"d",""),"h",""),"£",""),",","")),"check")))</f>
        <v/>
      </c>
      <c r="K17" s="53" t="str">
        <f aca="false">IF(IFERROR(INDEX('07 P6 dump BL'!$N$7:$N$46,MATCH($A17,'07 P6 dump BL'!$A$7:$A$46,0)),"")="","",IF(ISNUMBER(IFERROR(INDEX('07 P6 dump BL'!$N$7:$N$46,MATCH($A17,'07 P6 dump BL'!$A$7:$A$46,0)),"")),IFERROR(INDEX('07 P6 dump BL'!$N$7:$N$46,MATCH($A17,'07 P6 dump BL'!$A$7:$A$46,0)),""),IFERROR(VALUE(SUBSTITUTE(SUBSTITUTE(SUBSTITUTE(SUBSTITUTE(TRIM(IFERROR(INDEX('07 P6 dump BL'!$N$7:$N$46,MATCH($A17,'07 P6 dump BL'!$A$7:$A$46,0)),"")),"d",""),"h",""),"£",""),",","")),"check")))</f>
        <v/>
      </c>
      <c r="L17" s="34" t="n">
        <f aca="false">IFERROR(INDEX('02 Activities'!$N$15:$N$42,MATCH($A17,'02 Activities'!$A$15:$A$42,0)),0)</f>
        <v>13132</v>
      </c>
      <c r="M17" s="34" t="str">
        <f aca="false">IF(K17="","",K17-L17)</f>
        <v/>
      </c>
      <c r="N17" s="27" t="n">
        <f aca="false">IFERROR(INDEX('02 Activities'!$L$15:$L$42,MATCH($A17,'02 Activities'!$A$15:$A$42,0)),0)</f>
        <v>256</v>
      </c>
      <c r="O17" s="54" t="str">
        <f aca="false">IF(I17="","",I17-N17)</f>
        <v/>
      </c>
    </row>
    <row r="18" customFormat="false" ht="15" hidden="false" customHeight="false" outlineLevel="0" collapsed="false">
      <c r="A18" s="5" t="s">
        <v>162</v>
      </c>
      <c r="B18" s="11" t="s">
        <v>163</v>
      </c>
      <c r="C18" s="26" t="s">
        <v>104</v>
      </c>
      <c r="D18" s="26" t="n">
        <v>2</v>
      </c>
      <c r="E18" s="50" t="str">
        <f aca="false">IF(IFERROR(INDEX('07 P6 dump BL'!$F$7:$F$46,MATCH($A18,'07 P6 dump BL'!$A$7:$A$46,0)),"")="","",IF(ISNUMBER(IFERROR(INDEX('07 P6 dump BL'!$F$7:$F$46,MATCH($A18,'07 P6 dump BL'!$A$7:$A$46,0)),"")),INT(IFERROR(INDEX('07 P6 dump BL'!$F$7:$F$46,MATCH($A18,'07 P6 dump BL'!$A$7:$A$46,0)),"")),IFERROR(DATEVALUE(LEFT(TRIM(IFERROR(INDEX('07 P6 dump BL'!$F$7:$F$46,MATCH($A18,'07 P6 dump BL'!$A$7:$A$46,0)),"")),9)),"check")))</f>
        <v/>
      </c>
      <c r="F18" s="50" t="str">
        <f aca="false">IF(IFERROR(INDEX('07 P6 dump BL'!$G$7:$G$46,MATCH($A18,'07 P6 dump BL'!$A$7:$A$46,0)),"")="","",IF(ISNUMBER(IFERROR(INDEX('07 P6 dump BL'!$G$7:$G$46,MATCH($A18,'07 P6 dump BL'!$A$7:$A$46,0)),"")),INT(IFERROR(INDEX('07 P6 dump BL'!$G$7:$G$46,MATCH($A18,'07 P6 dump BL'!$A$7:$A$46,0)),"")),IFERROR(DATEVALUE(LEFT(TRIM(IFERROR(INDEX('07 P6 dump BL'!$G$7:$G$46,MATCH($A18,'07 P6 dump BL'!$A$7:$A$46,0)),"")),9)),"check")))</f>
        <v/>
      </c>
      <c r="G18" s="55" t="str">
        <f aca="false">IF(IFERROR(INDEX('07 P6 dump BL'!$J$7:$J$46,MATCH($A18,'07 P6 dump BL'!$A$7:$A$46,0)),"")="","",IF(ISNUMBER(IFERROR(INDEX('07 P6 dump BL'!$J$7:$J$46,MATCH($A18,'07 P6 dump BL'!$A$7:$A$46,0)),"")),IFERROR(INDEX('07 P6 dump BL'!$J$7:$J$46,MATCH($A18,'07 P6 dump BL'!$A$7:$A$46,0)),""),IFERROR(VALUE(SUBSTITUTE(SUBSTITUTE(SUBSTITUTE(SUBSTITUTE(TRIM(IFERROR(INDEX('07 P6 dump BL'!$J$7:$J$46,MATCH($A18,'07 P6 dump BL'!$A$7:$A$46,0)),"")),"d",""),"h",""),"£",""),",","")),"check")))</f>
        <v/>
      </c>
      <c r="H18" s="15" t="str">
        <f aca="false">IF(G18="","",IF(ISNUMBER(G18),IF(G18&lt;=0,"Y","N"),""))</f>
        <v/>
      </c>
      <c r="I18" s="52" t="str">
        <f aca="false">IF(IFERROR(INDEX('07 P6 dump BL'!$L$7:$L$46,MATCH($A18,'07 P6 dump BL'!$A$7:$A$46,0)),"")="","",IF(ISNUMBER(IFERROR(INDEX('07 P6 dump BL'!$L$7:$L$46,MATCH($A18,'07 P6 dump BL'!$A$7:$A$46,0)),"")),IFERROR(INDEX('07 P6 dump BL'!$L$7:$L$46,MATCH($A18,'07 P6 dump BL'!$A$7:$A$46,0)),""),IFERROR(VALUE(SUBSTITUTE(SUBSTITUTE(SUBSTITUTE(SUBSTITUTE(TRIM(IFERROR(INDEX('07 P6 dump BL'!$L$7:$L$46,MATCH($A18,'07 P6 dump BL'!$A$7:$A$46,0)),"")),"d",""),"h",""),"£",""),",","")),"check")))</f>
        <v/>
      </c>
      <c r="J18" s="52" t="str">
        <f aca="false">IF(IFERROR(INDEX('07 P6 dump BL'!$M$7:$M$46,MATCH($A18,'07 P6 dump BL'!$A$7:$A$46,0)),"")="","",IF(ISNUMBER(IFERROR(INDEX('07 P6 dump BL'!$M$7:$M$46,MATCH($A18,'07 P6 dump BL'!$A$7:$A$46,0)),"")),IFERROR(INDEX('07 P6 dump BL'!$M$7:$M$46,MATCH($A18,'07 P6 dump BL'!$A$7:$A$46,0)),""),IFERROR(VALUE(SUBSTITUTE(SUBSTITUTE(SUBSTITUTE(SUBSTITUTE(TRIM(IFERROR(INDEX('07 P6 dump BL'!$M$7:$M$46,MATCH($A18,'07 P6 dump BL'!$A$7:$A$46,0)),"")),"d",""),"h",""),"£",""),",","")),"check")))</f>
        <v/>
      </c>
      <c r="K18" s="53" t="str">
        <f aca="false">IF(IFERROR(INDEX('07 P6 dump BL'!$N$7:$N$46,MATCH($A18,'07 P6 dump BL'!$A$7:$A$46,0)),"")="","",IF(ISNUMBER(IFERROR(INDEX('07 P6 dump BL'!$N$7:$N$46,MATCH($A18,'07 P6 dump BL'!$A$7:$A$46,0)),"")),IFERROR(INDEX('07 P6 dump BL'!$N$7:$N$46,MATCH($A18,'07 P6 dump BL'!$A$7:$A$46,0)),""),IFERROR(VALUE(SUBSTITUTE(SUBSTITUTE(SUBSTITUTE(SUBSTITUTE(TRIM(IFERROR(INDEX('07 P6 dump BL'!$N$7:$N$46,MATCH($A18,'07 P6 dump BL'!$A$7:$A$46,0)),"")),"d",""),"h",""),"£",""),",","")),"check")))</f>
        <v/>
      </c>
      <c r="L18" s="34" t="n">
        <f aca="false">IFERROR(INDEX('02 Activities'!$N$15:$N$42,MATCH($A18,'02 Activities'!$A$15:$A$42,0)),0)</f>
        <v>14165</v>
      </c>
      <c r="M18" s="34" t="str">
        <f aca="false">IF(K18="","",K18-L18)</f>
        <v/>
      </c>
      <c r="N18" s="27" t="n">
        <f aca="false">IFERROR(INDEX('02 Activities'!$L$15:$L$42,MATCH($A18,'02 Activities'!$A$15:$A$42,0)),0)</f>
        <v>288</v>
      </c>
      <c r="O18" s="54" t="str">
        <f aca="false">IF(I18="","",I18-N18)</f>
        <v/>
      </c>
    </row>
    <row r="19" customFormat="false" ht="15" hidden="false" customHeight="false" outlineLevel="0" collapsed="false">
      <c r="A19" s="5" t="s">
        <v>164</v>
      </c>
      <c r="B19" s="11" t="s">
        <v>165</v>
      </c>
      <c r="C19" s="26" t="s">
        <v>104</v>
      </c>
      <c r="D19" s="26" t="n">
        <v>2</v>
      </c>
      <c r="E19" s="50" t="str">
        <f aca="false">IF(IFERROR(INDEX('07 P6 dump BL'!$F$7:$F$46,MATCH($A19,'07 P6 dump BL'!$A$7:$A$46,0)),"")="","",IF(ISNUMBER(IFERROR(INDEX('07 P6 dump BL'!$F$7:$F$46,MATCH($A19,'07 P6 dump BL'!$A$7:$A$46,0)),"")),INT(IFERROR(INDEX('07 P6 dump BL'!$F$7:$F$46,MATCH($A19,'07 P6 dump BL'!$A$7:$A$46,0)),"")),IFERROR(DATEVALUE(LEFT(TRIM(IFERROR(INDEX('07 P6 dump BL'!$F$7:$F$46,MATCH($A19,'07 P6 dump BL'!$A$7:$A$46,0)),"")),9)),"check")))</f>
        <v/>
      </c>
      <c r="F19" s="50" t="str">
        <f aca="false">IF(IFERROR(INDEX('07 P6 dump BL'!$G$7:$G$46,MATCH($A19,'07 P6 dump BL'!$A$7:$A$46,0)),"")="","",IF(ISNUMBER(IFERROR(INDEX('07 P6 dump BL'!$G$7:$G$46,MATCH($A19,'07 P6 dump BL'!$A$7:$A$46,0)),"")),INT(IFERROR(INDEX('07 P6 dump BL'!$G$7:$G$46,MATCH($A19,'07 P6 dump BL'!$A$7:$A$46,0)),"")),IFERROR(DATEVALUE(LEFT(TRIM(IFERROR(INDEX('07 P6 dump BL'!$G$7:$G$46,MATCH($A19,'07 P6 dump BL'!$A$7:$A$46,0)),"")),9)),"check")))</f>
        <v/>
      </c>
      <c r="G19" s="55" t="str">
        <f aca="false">IF(IFERROR(INDEX('07 P6 dump BL'!$J$7:$J$46,MATCH($A19,'07 P6 dump BL'!$A$7:$A$46,0)),"")="","",IF(ISNUMBER(IFERROR(INDEX('07 P6 dump BL'!$J$7:$J$46,MATCH($A19,'07 P6 dump BL'!$A$7:$A$46,0)),"")),IFERROR(INDEX('07 P6 dump BL'!$J$7:$J$46,MATCH($A19,'07 P6 dump BL'!$A$7:$A$46,0)),""),IFERROR(VALUE(SUBSTITUTE(SUBSTITUTE(SUBSTITUTE(SUBSTITUTE(TRIM(IFERROR(INDEX('07 P6 dump BL'!$J$7:$J$46,MATCH($A19,'07 P6 dump BL'!$A$7:$A$46,0)),"")),"d",""),"h",""),"£",""),",","")),"check")))</f>
        <v/>
      </c>
      <c r="H19" s="15" t="str">
        <f aca="false">IF(G19="","",IF(ISNUMBER(G19),IF(G19&lt;=0,"Y","N"),""))</f>
        <v/>
      </c>
      <c r="I19" s="52" t="str">
        <f aca="false">IF(IFERROR(INDEX('07 P6 dump BL'!$L$7:$L$46,MATCH($A19,'07 P6 dump BL'!$A$7:$A$46,0)),"")="","",IF(ISNUMBER(IFERROR(INDEX('07 P6 dump BL'!$L$7:$L$46,MATCH($A19,'07 P6 dump BL'!$A$7:$A$46,0)),"")),IFERROR(INDEX('07 P6 dump BL'!$L$7:$L$46,MATCH($A19,'07 P6 dump BL'!$A$7:$A$46,0)),""),IFERROR(VALUE(SUBSTITUTE(SUBSTITUTE(SUBSTITUTE(SUBSTITUTE(TRIM(IFERROR(INDEX('07 P6 dump BL'!$L$7:$L$46,MATCH($A19,'07 P6 dump BL'!$A$7:$A$46,0)),"")),"d",""),"h",""),"£",""),",","")),"check")))</f>
        <v/>
      </c>
      <c r="J19" s="52" t="str">
        <f aca="false">IF(IFERROR(INDEX('07 P6 dump BL'!$M$7:$M$46,MATCH($A19,'07 P6 dump BL'!$A$7:$A$46,0)),"")="","",IF(ISNUMBER(IFERROR(INDEX('07 P6 dump BL'!$M$7:$M$46,MATCH($A19,'07 P6 dump BL'!$A$7:$A$46,0)),"")),IFERROR(INDEX('07 P6 dump BL'!$M$7:$M$46,MATCH($A19,'07 P6 dump BL'!$A$7:$A$46,0)),""),IFERROR(VALUE(SUBSTITUTE(SUBSTITUTE(SUBSTITUTE(SUBSTITUTE(TRIM(IFERROR(INDEX('07 P6 dump BL'!$M$7:$M$46,MATCH($A19,'07 P6 dump BL'!$A$7:$A$46,0)),"")),"d",""),"h",""),"£",""),",","")),"check")))</f>
        <v/>
      </c>
      <c r="K19" s="53" t="str">
        <f aca="false">IF(IFERROR(INDEX('07 P6 dump BL'!$N$7:$N$46,MATCH($A19,'07 P6 dump BL'!$A$7:$A$46,0)),"")="","",IF(ISNUMBER(IFERROR(INDEX('07 P6 dump BL'!$N$7:$N$46,MATCH($A19,'07 P6 dump BL'!$A$7:$A$46,0)),"")),IFERROR(INDEX('07 P6 dump BL'!$N$7:$N$46,MATCH($A19,'07 P6 dump BL'!$A$7:$A$46,0)),""),IFERROR(VALUE(SUBSTITUTE(SUBSTITUTE(SUBSTITUTE(SUBSTITUTE(TRIM(IFERROR(INDEX('07 P6 dump BL'!$N$7:$N$46,MATCH($A19,'07 P6 dump BL'!$A$7:$A$46,0)),"")),"d",""),"h",""),"£",""),",","")),"check")))</f>
        <v/>
      </c>
      <c r="L19" s="34" t="n">
        <f aca="false">IFERROR(INDEX('02 Activities'!$N$15:$N$42,MATCH($A19,'02 Activities'!$A$15:$A$42,0)),0)</f>
        <v>25136</v>
      </c>
      <c r="M19" s="34" t="str">
        <f aca="false">IF(K19="","",K19-L19)</f>
        <v/>
      </c>
      <c r="N19" s="27" t="n">
        <f aca="false">IFERROR(INDEX('02 Activities'!$L$15:$L$42,MATCH($A19,'02 Activities'!$A$15:$A$42,0)),0)</f>
        <v>512</v>
      </c>
      <c r="O19" s="54" t="str">
        <f aca="false">IF(I19="","",I19-N19)</f>
        <v/>
      </c>
    </row>
    <row r="20" customFormat="false" ht="15" hidden="false" customHeight="false" outlineLevel="0" collapsed="false">
      <c r="A20" s="25" t="s">
        <v>108</v>
      </c>
      <c r="B20" s="25"/>
      <c r="C20" s="25"/>
      <c r="D20" s="25"/>
      <c r="E20" s="25"/>
      <c r="F20" s="25"/>
      <c r="G20" s="25"/>
      <c r="H20" s="25"/>
      <c r="I20" s="25"/>
      <c r="J20" s="25"/>
      <c r="K20" s="25"/>
      <c r="L20" s="25"/>
      <c r="M20" s="25"/>
      <c r="N20" s="25"/>
      <c r="O20" s="25"/>
    </row>
    <row r="21" customFormat="false" ht="15" hidden="false" customHeight="false" outlineLevel="0" collapsed="false">
      <c r="A21" s="5" t="s">
        <v>167</v>
      </c>
      <c r="B21" s="11" t="s">
        <v>168</v>
      </c>
      <c r="C21" s="26" t="s">
        <v>107</v>
      </c>
      <c r="D21" s="26" t="n">
        <v>3</v>
      </c>
      <c r="E21" s="50" t="str">
        <f aca="false">IF(IFERROR(INDEX('07 P6 dump BL'!$F$7:$F$46,MATCH($A21,'07 P6 dump BL'!$A$7:$A$46,0)),"")="","",IF(ISNUMBER(IFERROR(INDEX('07 P6 dump BL'!$F$7:$F$46,MATCH($A21,'07 P6 dump BL'!$A$7:$A$46,0)),"")),INT(IFERROR(INDEX('07 P6 dump BL'!$F$7:$F$46,MATCH($A21,'07 P6 dump BL'!$A$7:$A$46,0)),"")),IFERROR(DATEVALUE(LEFT(TRIM(IFERROR(INDEX('07 P6 dump BL'!$F$7:$F$46,MATCH($A21,'07 P6 dump BL'!$A$7:$A$46,0)),"")),9)),"check")))</f>
        <v/>
      </c>
      <c r="F21" s="50" t="str">
        <f aca="false">IF(IFERROR(INDEX('07 P6 dump BL'!$G$7:$G$46,MATCH($A21,'07 P6 dump BL'!$A$7:$A$46,0)),"")="","",IF(ISNUMBER(IFERROR(INDEX('07 P6 dump BL'!$G$7:$G$46,MATCH($A21,'07 P6 dump BL'!$A$7:$A$46,0)),"")),INT(IFERROR(INDEX('07 P6 dump BL'!$G$7:$G$46,MATCH($A21,'07 P6 dump BL'!$A$7:$A$46,0)),"")),IFERROR(DATEVALUE(LEFT(TRIM(IFERROR(INDEX('07 P6 dump BL'!$G$7:$G$46,MATCH($A21,'07 P6 dump BL'!$A$7:$A$46,0)),"")),9)),"check")))</f>
        <v/>
      </c>
      <c r="G21" s="55" t="str">
        <f aca="false">IF(IFERROR(INDEX('07 P6 dump BL'!$J$7:$J$46,MATCH($A21,'07 P6 dump BL'!$A$7:$A$46,0)),"")="","",IF(ISNUMBER(IFERROR(INDEX('07 P6 dump BL'!$J$7:$J$46,MATCH($A21,'07 P6 dump BL'!$A$7:$A$46,0)),"")),IFERROR(INDEX('07 P6 dump BL'!$J$7:$J$46,MATCH($A21,'07 P6 dump BL'!$A$7:$A$46,0)),""),IFERROR(VALUE(SUBSTITUTE(SUBSTITUTE(SUBSTITUTE(SUBSTITUTE(TRIM(IFERROR(INDEX('07 P6 dump BL'!$J$7:$J$46,MATCH($A21,'07 P6 dump BL'!$A$7:$A$46,0)),"")),"d",""),"h",""),"£",""),",","")),"check")))</f>
        <v/>
      </c>
      <c r="H21" s="15" t="str">
        <f aca="false">IF(G21="","",IF(ISNUMBER(G21),IF(G21&lt;=0,"Y","N"),""))</f>
        <v/>
      </c>
      <c r="I21" s="52" t="str">
        <f aca="false">IF(IFERROR(INDEX('07 P6 dump BL'!$L$7:$L$46,MATCH($A21,'07 P6 dump BL'!$A$7:$A$46,0)),"")="","",IF(ISNUMBER(IFERROR(INDEX('07 P6 dump BL'!$L$7:$L$46,MATCH($A21,'07 P6 dump BL'!$A$7:$A$46,0)),"")),IFERROR(INDEX('07 P6 dump BL'!$L$7:$L$46,MATCH($A21,'07 P6 dump BL'!$A$7:$A$46,0)),""),IFERROR(VALUE(SUBSTITUTE(SUBSTITUTE(SUBSTITUTE(SUBSTITUTE(TRIM(IFERROR(INDEX('07 P6 dump BL'!$L$7:$L$46,MATCH($A21,'07 P6 dump BL'!$A$7:$A$46,0)),"")),"d",""),"h",""),"£",""),",","")),"check")))</f>
        <v/>
      </c>
      <c r="J21" s="52" t="str">
        <f aca="false">IF(IFERROR(INDEX('07 P6 dump BL'!$M$7:$M$46,MATCH($A21,'07 P6 dump BL'!$A$7:$A$46,0)),"")="","",IF(ISNUMBER(IFERROR(INDEX('07 P6 dump BL'!$M$7:$M$46,MATCH($A21,'07 P6 dump BL'!$A$7:$A$46,0)),"")),IFERROR(INDEX('07 P6 dump BL'!$M$7:$M$46,MATCH($A21,'07 P6 dump BL'!$A$7:$A$46,0)),""),IFERROR(VALUE(SUBSTITUTE(SUBSTITUTE(SUBSTITUTE(SUBSTITUTE(TRIM(IFERROR(INDEX('07 P6 dump BL'!$M$7:$M$46,MATCH($A21,'07 P6 dump BL'!$A$7:$A$46,0)),"")),"d",""),"h",""),"£",""),",","")),"check")))</f>
        <v/>
      </c>
      <c r="K21" s="53" t="str">
        <f aca="false">IF(IFERROR(INDEX('07 P6 dump BL'!$N$7:$N$46,MATCH($A21,'07 P6 dump BL'!$A$7:$A$46,0)),"")="","",IF(ISNUMBER(IFERROR(INDEX('07 P6 dump BL'!$N$7:$N$46,MATCH($A21,'07 P6 dump BL'!$A$7:$A$46,0)),"")),IFERROR(INDEX('07 P6 dump BL'!$N$7:$N$46,MATCH($A21,'07 P6 dump BL'!$A$7:$A$46,0)),""),IFERROR(VALUE(SUBSTITUTE(SUBSTITUTE(SUBSTITUTE(SUBSTITUTE(TRIM(IFERROR(INDEX('07 P6 dump BL'!$N$7:$N$46,MATCH($A21,'07 P6 dump BL'!$A$7:$A$46,0)),"")),"d",""),"h",""),"£",""),",","")),"check")))</f>
        <v/>
      </c>
      <c r="L21" s="34" t="n">
        <f aca="false">IFERROR(INDEX('02 Activities'!$N$15:$N$42,MATCH($A21,'02 Activities'!$A$15:$A$42,0)),0)</f>
        <v>8064</v>
      </c>
      <c r="M21" s="34" t="str">
        <f aca="false">IF(K21="","",K21-L21)</f>
        <v/>
      </c>
      <c r="N21" s="27" t="n">
        <f aca="false">IFERROR(INDEX('02 Activities'!$L$15:$L$42,MATCH($A21,'02 Activities'!$A$15:$A$42,0)),0)</f>
        <v>288</v>
      </c>
      <c r="O21" s="54" t="str">
        <f aca="false">IF(I21="","",I21-N21)</f>
        <v/>
      </c>
    </row>
    <row r="22" customFormat="false" ht="15" hidden="false" customHeight="false" outlineLevel="0" collapsed="false">
      <c r="A22" s="5" t="s">
        <v>169</v>
      </c>
      <c r="B22" s="11" t="s">
        <v>170</v>
      </c>
      <c r="C22" s="26" t="s">
        <v>107</v>
      </c>
      <c r="D22" s="26" t="n">
        <v>4</v>
      </c>
      <c r="E22" s="50" t="str">
        <f aca="false">IF(IFERROR(INDEX('07 P6 dump BL'!$F$7:$F$46,MATCH($A22,'07 P6 dump BL'!$A$7:$A$46,0)),"")="","",IF(ISNUMBER(IFERROR(INDEX('07 P6 dump BL'!$F$7:$F$46,MATCH($A22,'07 P6 dump BL'!$A$7:$A$46,0)),"")),INT(IFERROR(INDEX('07 P6 dump BL'!$F$7:$F$46,MATCH($A22,'07 P6 dump BL'!$A$7:$A$46,0)),"")),IFERROR(DATEVALUE(LEFT(TRIM(IFERROR(INDEX('07 P6 dump BL'!$F$7:$F$46,MATCH($A22,'07 P6 dump BL'!$A$7:$A$46,0)),"")),9)),"check")))</f>
        <v/>
      </c>
      <c r="F22" s="50" t="str">
        <f aca="false">IF(IFERROR(INDEX('07 P6 dump BL'!$G$7:$G$46,MATCH($A22,'07 P6 dump BL'!$A$7:$A$46,0)),"")="","",IF(ISNUMBER(IFERROR(INDEX('07 P6 dump BL'!$G$7:$G$46,MATCH($A22,'07 P6 dump BL'!$A$7:$A$46,0)),"")),INT(IFERROR(INDEX('07 P6 dump BL'!$G$7:$G$46,MATCH($A22,'07 P6 dump BL'!$A$7:$A$46,0)),"")),IFERROR(DATEVALUE(LEFT(TRIM(IFERROR(INDEX('07 P6 dump BL'!$G$7:$G$46,MATCH($A22,'07 P6 dump BL'!$A$7:$A$46,0)),"")),9)),"check")))</f>
        <v/>
      </c>
      <c r="G22" s="55" t="str">
        <f aca="false">IF(IFERROR(INDEX('07 P6 dump BL'!$J$7:$J$46,MATCH($A22,'07 P6 dump BL'!$A$7:$A$46,0)),"")="","",IF(ISNUMBER(IFERROR(INDEX('07 P6 dump BL'!$J$7:$J$46,MATCH($A22,'07 P6 dump BL'!$A$7:$A$46,0)),"")),IFERROR(INDEX('07 P6 dump BL'!$J$7:$J$46,MATCH($A22,'07 P6 dump BL'!$A$7:$A$46,0)),""),IFERROR(VALUE(SUBSTITUTE(SUBSTITUTE(SUBSTITUTE(SUBSTITUTE(TRIM(IFERROR(INDEX('07 P6 dump BL'!$J$7:$J$46,MATCH($A22,'07 P6 dump BL'!$A$7:$A$46,0)),"")),"d",""),"h",""),"£",""),",","")),"check")))</f>
        <v/>
      </c>
      <c r="H22" s="15" t="str">
        <f aca="false">IF(G22="","",IF(ISNUMBER(G22),IF(G22&lt;=0,"Y","N"),""))</f>
        <v/>
      </c>
      <c r="I22" s="52" t="str">
        <f aca="false">IF(IFERROR(INDEX('07 P6 dump BL'!$L$7:$L$46,MATCH($A22,'07 P6 dump BL'!$A$7:$A$46,0)),"")="","",IF(ISNUMBER(IFERROR(INDEX('07 P6 dump BL'!$L$7:$L$46,MATCH($A22,'07 P6 dump BL'!$A$7:$A$46,0)),"")),IFERROR(INDEX('07 P6 dump BL'!$L$7:$L$46,MATCH($A22,'07 P6 dump BL'!$A$7:$A$46,0)),""),IFERROR(VALUE(SUBSTITUTE(SUBSTITUTE(SUBSTITUTE(SUBSTITUTE(TRIM(IFERROR(INDEX('07 P6 dump BL'!$L$7:$L$46,MATCH($A22,'07 P6 dump BL'!$A$7:$A$46,0)),"")),"d",""),"h",""),"£",""),",","")),"check")))</f>
        <v/>
      </c>
      <c r="J22" s="52" t="str">
        <f aca="false">IF(IFERROR(INDEX('07 P6 dump BL'!$M$7:$M$46,MATCH($A22,'07 P6 dump BL'!$A$7:$A$46,0)),"")="","",IF(ISNUMBER(IFERROR(INDEX('07 P6 dump BL'!$M$7:$M$46,MATCH($A22,'07 P6 dump BL'!$A$7:$A$46,0)),"")),IFERROR(INDEX('07 P6 dump BL'!$M$7:$M$46,MATCH($A22,'07 P6 dump BL'!$A$7:$A$46,0)),""),IFERROR(VALUE(SUBSTITUTE(SUBSTITUTE(SUBSTITUTE(SUBSTITUTE(TRIM(IFERROR(INDEX('07 P6 dump BL'!$M$7:$M$46,MATCH($A22,'07 P6 dump BL'!$A$7:$A$46,0)),"")),"d",""),"h",""),"£",""),",","")),"check")))</f>
        <v/>
      </c>
      <c r="K22" s="53" t="str">
        <f aca="false">IF(IFERROR(INDEX('07 P6 dump BL'!$N$7:$N$46,MATCH($A22,'07 P6 dump BL'!$A$7:$A$46,0)),"")="","",IF(ISNUMBER(IFERROR(INDEX('07 P6 dump BL'!$N$7:$N$46,MATCH($A22,'07 P6 dump BL'!$A$7:$A$46,0)),"")),IFERROR(INDEX('07 P6 dump BL'!$N$7:$N$46,MATCH($A22,'07 P6 dump BL'!$A$7:$A$46,0)),""),IFERROR(VALUE(SUBSTITUTE(SUBSTITUTE(SUBSTITUTE(SUBSTITUTE(TRIM(IFERROR(INDEX('07 P6 dump BL'!$N$7:$N$46,MATCH($A22,'07 P6 dump BL'!$A$7:$A$46,0)),"")),"d",""),"h",""),"£",""),",","")),"check")))</f>
        <v/>
      </c>
      <c r="L22" s="34" t="n">
        <f aca="false">IFERROR(INDEX('02 Activities'!$N$15:$N$42,MATCH($A22,'02 Activities'!$A$15:$A$42,0)),0)</f>
        <v>30240</v>
      </c>
      <c r="M22" s="34" t="str">
        <f aca="false">IF(K22="","",K22-L22)</f>
        <v/>
      </c>
      <c r="N22" s="27" t="n">
        <f aca="false">IFERROR(INDEX('02 Activities'!$L$15:$L$42,MATCH($A22,'02 Activities'!$A$15:$A$42,0)),0)</f>
        <v>1024</v>
      </c>
      <c r="O22" s="54" t="str">
        <f aca="false">IF(I22="","",I22-N22)</f>
        <v/>
      </c>
    </row>
    <row r="23" customFormat="false" ht="15" hidden="false" customHeight="false" outlineLevel="0" collapsed="false">
      <c r="A23" s="5" t="s">
        <v>171</v>
      </c>
      <c r="B23" s="11" t="s">
        <v>172</v>
      </c>
      <c r="C23" s="26" t="s">
        <v>107</v>
      </c>
      <c r="D23" s="26" t="n">
        <v>5</v>
      </c>
      <c r="E23" s="50" t="str">
        <f aca="false">IF(IFERROR(INDEX('07 P6 dump BL'!$F$7:$F$46,MATCH($A23,'07 P6 dump BL'!$A$7:$A$46,0)),"")="","",IF(ISNUMBER(IFERROR(INDEX('07 P6 dump BL'!$F$7:$F$46,MATCH($A23,'07 P6 dump BL'!$A$7:$A$46,0)),"")),INT(IFERROR(INDEX('07 P6 dump BL'!$F$7:$F$46,MATCH($A23,'07 P6 dump BL'!$A$7:$A$46,0)),"")),IFERROR(DATEVALUE(LEFT(TRIM(IFERROR(INDEX('07 P6 dump BL'!$F$7:$F$46,MATCH($A23,'07 P6 dump BL'!$A$7:$A$46,0)),"")),9)),"check")))</f>
        <v/>
      </c>
      <c r="F23" s="50" t="str">
        <f aca="false">IF(IFERROR(INDEX('07 P6 dump BL'!$G$7:$G$46,MATCH($A23,'07 P6 dump BL'!$A$7:$A$46,0)),"")="","",IF(ISNUMBER(IFERROR(INDEX('07 P6 dump BL'!$G$7:$G$46,MATCH($A23,'07 P6 dump BL'!$A$7:$A$46,0)),"")),INT(IFERROR(INDEX('07 P6 dump BL'!$G$7:$G$46,MATCH($A23,'07 P6 dump BL'!$A$7:$A$46,0)),"")),IFERROR(DATEVALUE(LEFT(TRIM(IFERROR(INDEX('07 P6 dump BL'!$G$7:$G$46,MATCH($A23,'07 P6 dump BL'!$A$7:$A$46,0)),"")),9)),"check")))</f>
        <v/>
      </c>
      <c r="G23" s="55" t="str">
        <f aca="false">IF(IFERROR(INDEX('07 P6 dump BL'!$J$7:$J$46,MATCH($A23,'07 P6 dump BL'!$A$7:$A$46,0)),"")="","",IF(ISNUMBER(IFERROR(INDEX('07 P6 dump BL'!$J$7:$J$46,MATCH($A23,'07 P6 dump BL'!$A$7:$A$46,0)),"")),IFERROR(INDEX('07 P6 dump BL'!$J$7:$J$46,MATCH($A23,'07 P6 dump BL'!$A$7:$A$46,0)),""),IFERROR(VALUE(SUBSTITUTE(SUBSTITUTE(SUBSTITUTE(SUBSTITUTE(TRIM(IFERROR(INDEX('07 P6 dump BL'!$J$7:$J$46,MATCH($A23,'07 P6 dump BL'!$A$7:$A$46,0)),"")),"d",""),"h",""),"£",""),",","")),"check")))</f>
        <v/>
      </c>
      <c r="H23" s="15" t="str">
        <f aca="false">IF(G23="","",IF(ISNUMBER(G23),IF(G23&lt;=0,"Y","N"),""))</f>
        <v/>
      </c>
      <c r="I23" s="52" t="str">
        <f aca="false">IF(IFERROR(INDEX('07 P6 dump BL'!$L$7:$L$46,MATCH($A23,'07 P6 dump BL'!$A$7:$A$46,0)),"")="","",IF(ISNUMBER(IFERROR(INDEX('07 P6 dump BL'!$L$7:$L$46,MATCH($A23,'07 P6 dump BL'!$A$7:$A$46,0)),"")),IFERROR(INDEX('07 P6 dump BL'!$L$7:$L$46,MATCH($A23,'07 P6 dump BL'!$A$7:$A$46,0)),""),IFERROR(VALUE(SUBSTITUTE(SUBSTITUTE(SUBSTITUTE(SUBSTITUTE(TRIM(IFERROR(INDEX('07 P6 dump BL'!$L$7:$L$46,MATCH($A23,'07 P6 dump BL'!$A$7:$A$46,0)),"")),"d",""),"h",""),"£",""),",","")),"check")))</f>
        <v/>
      </c>
      <c r="J23" s="52" t="str">
        <f aca="false">IF(IFERROR(INDEX('07 P6 dump BL'!$M$7:$M$46,MATCH($A23,'07 P6 dump BL'!$A$7:$A$46,0)),"")="","",IF(ISNUMBER(IFERROR(INDEX('07 P6 dump BL'!$M$7:$M$46,MATCH($A23,'07 P6 dump BL'!$A$7:$A$46,0)),"")),IFERROR(INDEX('07 P6 dump BL'!$M$7:$M$46,MATCH($A23,'07 P6 dump BL'!$A$7:$A$46,0)),""),IFERROR(VALUE(SUBSTITUTE(SUBSTITUTE(SUBSTITUTE(SUBSTITUTE(TRIM(IFERROR(INDEX('07 P6 dump BL'!$M$7:$M$46,MATCH($A23,'07 P6 dump BL'!$A$7:$A$46,0)),"")),"d",""),"h",""),"£",""),",","")),"check")))</f>
        <v/>
      </c>
      <c r="K23" s="53" t="str">
        <f aca="false">IF(IFERROR(INDEX('07 P6 dump BL'!$N$7:$N$46,MATCH($A23,'07 P6 dump BL'!$A$7:$A$46,0)),"")="","",IF(ISNUMBER(IFERROR(INDEX('07 P6 dump BL'!$N$7:$N$46,MATCH($A23,'07 P6 dump BL'!$A$7:$A$46,0)),"")),IFERROR(INDEX('07 P6 dump BL'!$N$7:$N$46,MATCH($A23,'07 P6 dump BL'!$A$7:$A$46,0)),""),IFERROR(VALUE(SUBSTITUTE(SUBSTITUTE(SUBSTITUTE(SUBSTITUTE(TRIM(IFERROR(INDEX('07 P6 dump BL'!$N$7:$N$46,MATCH($A23,'07 P6 dump BL'!$A$7:$A$46,0)),"")),"d",""),"h",""),"£",""),",","")),"check")))</f>
        <v/>
      </c>
      <c r="L23" s="34" t="n">
        <f aca="false">IFERROR(INDEX('02 Activities'!$N$15:$N$42,MATCH($A23,'02 Activities'!$A$15:$A$42,0)),0)</f>
        <v>14420</v>
      </c>
      <c r="M23" s="34" t="str">
        <f aca="false">IF(K23="","",K23-L23)</f>
        <v/>
      </c>
      <c r="N23" s="27" t="n">
        <f aca="false">IFERROR(INDEX('02 Activities'!$L$15:$L$42,MATCH($A23,'02 Activities'!$A$15:$A$42,0)),0)</f>
        <v>320</v>
      </c>
      <c r="O23" s="54" t="str">
        <f aca="false">IF(I23="","",I23-N23)</f>
        <v/>
      </c>
    </row>
    <row r="24" customFormat="false" ht="15" hidden="false" customHeight="false" outlineLevel="0" collapsed="false">
      <c r="A24" s="5" t="s">
        <v>173</v>
      </c>
      <c r="B24" s="11" t="s">
        <v>174</v>
      </c>
      <c r="C24" s="26" t="s">
        <v>107</v>
      </c>
      <c r="D24" s="26" t="n">
        <v>3</v>
      </c>
      <c r="E24" s="50" t="str">
        <f aca="false">IF(IFERROR(INDEX('07 P6 dump BL'!$F$7:$F$46,MATCH($A24,'07 P6 dump BL'!$A$7:$A$46,0)),"")="","",IF(ISNUMBER(IFERROR(INDEX('07 P6 dump BL'!$F$7:$F$46,MATCH($A24,'07 P6 dump BL'!$A$7:$A$46,0)),"")),INT(IFERROR(INDEX('07 P6 dump BL'!$F$7:$F$46,MATCH($A24,'07 P6 dump BL'!$A$7:$A$46,0)),"")),IFERROR(DATEVALUE(LEFT(TRIM(IFERROR(INDEX('07 P6 dump BL'!$F$7:$F$46,MATCH($A24,'07 P6 dump BL'!$A$7:$A$46,0)),"")),9)),"check")))</f>
        <v/>
      </c>
      <c r="F24" s="50" t="str">
        <f aca="false">IF(IFERROR(INDEX('07 P6 dump BL'!$G$7:$G$46,MATCH($A24,'07 P6 dump BL'!$A$7:$A$46,0)),"")="","",IF(ISNUMBER(IFERROR(INDEX('07 P6 dump BL'!$G$7:$G$46,MATCH($A24,'07 P6 dump BL'!$A$7:$A$46,0)),"")),INT(IFERROR(INDEX('07 P6 dump BL'!$G$7:$G$46,MATCH($A24,'07 P6 dump BL'!$A$7:$A$46,0)),"")),IFERROR(DATEVALUE(LEFT(TRIM(IFERROR(INDEX('07 P6 dump BL'!$G$7:$G$46,MATCH($A24,'07 P6 dump BL'!$A$7:$A$46,0)),"")),9)),"check")))</f>
        <v/>
      </c>
      <c r="G24" s="55" t="str">
        <f aca="false">IF(IFERROR(INDEX('07 P6 dump BL'!$J$7:$J$46,MATCH($A24,'07 P6 dump BL'!$A$7:$A$46,0)),"")="","",IF(ISNUMBER(IFERROR(INDEX('07 P6 dump BL'!$J$7:$J$46,MATCH($A24,'07 P6 dump BL'!$A$7:$A$46,0)),"")),IFERROR(INDEX('07 P6 dump BL'!$J$7:$J$46,MATCH($A24,'07 P6 dump BL'!$A$7:$A$46,0)),""),IFERROR(VALUE(SUBSTITUTE(SUBSTITUTE(SUBSTITUTE(SUBSTITUTE(TRIM(IFERROR(INDEX('07 P6 dump BL'!$J$7:$J$46,MATCH($A24,'07 P6 dump BL'!$A$7:$A$46,0)),"")),"d",""),"h",""),"£",""),",","")),"check")))</f>
        <v/>
      </c>
      <c r="H24" s="15" t="str">
        <f aca="false">IF(G24="","",IF(ISNUMBER(G24),IF(G24&lt;=0,"Y","N"),""))</f>
        <v/>
      </c>
      <c r="I24" s="52" t="str">
        <f aca="false">IF(IFERROR(INDEX('07 P6 dump BL'!$L$7:$L$46,MATCH($A24,'07 P6 dump BL'!$A$7:$A$46,0)),"")="","",IF(ISNUMBER(IFERROR(INDEX('07 P6 dump BL'!$L$7:$L$46,MATCH($A24,'07 P6 dump BL'!$A$7:$A$46,0)),"")),IFERROR(INDEX('07 P6 dump BL'!$L$7:$L$46,MATCH($A24,'07 P6 dump BL'!$A$7:$A$46,0)),""),IFERROR(VALUE(SUBSTITUTE(SUBSTITUTE(SUBSTITUTE(SUBSTITUTE(TRIM(IFERROR(INDEX('07 P6 dump BL'!$L$7:$L$46,MATCH($A24,'07 P6 dump BL'!$A$7:$A$46,0)),"")),"d",""),"h",""),"£",""),",","")),"check")))</f>
        <v/>
      </c>
      <c r="J24" s="52" t="str">
        <f aca="false">IF(IFERROR(INDEX('07 P6 dump BL'!$M$7:$M$46,MATCH($A24,'07 P6 dump BL'!$A$7:$A$46,0)),"")="","",IF(ISNUMBER(IFERROR(INDEX('07 P6 dump BL'!$M$7:$M$46,MATCH($A24,'07 P6 dump BL'!$A$7:$A$46,0)),"")),IFERROR(INDEX('07 P6 dump BL'!$M$7:$M$46,MATCH($A24,'07 P6 dump BL'!$A$7:$A$46,0)),""),IFERROR(VALUE(SUBSTITUTE(SUBSTITUTE(SUBSTITUTE(SUBSTITUTE(TRIM(IFERROR(INDEX('07 P6 dump BL'!$M$7:$M$46,MATCH($A24,'07 P6 dump BL'!$A$7:$A$46,0)),"")),"d",""),"h",""),"£",""),",","")),"check")))</f>
        <v/>
      </c>
      <c r="K24" s="53" t="str">
        <f aca="false">IF(IFERROR(INDEX('07 P6 dump BL'!$N$7:$N$46,MATCH($A24,'07 P6 dump BL'!$A$7:$A$46,0)),"")="","",IF(ISNUMBER(IFERROR(INDEX('07 P6 dump BL'!$N$7:$N$46,MATCH($A24,'07 P6 dump BL'!$A$7:$A$46,0)),"")),IFERROR(INDEX('07 P6 dump BL'!$N$7:$N$46,MATCH($A24,'07 P6 dump BL'!$A$7:$A$46,0)),""),IFERROR(VALUE(SUBSTITUTE(SUBSTITUTE(SUBSTITUTE(SUBSTITUTE(TRIM(IFERROR(INDEX('07 P6 dump BL'!$N$7:$N$46,MATCH($A24,'07 P6 dump BL'!$A$7:$A$46,0)),"")),"d",""),"h",""),"£",""),",","")),"check")))</f>
        <v/>
      </c>
      <c r="L24" s="34" t="n">
        <f aca="false">IFERROR(INDEX('02 Activities'!$N$15:$N$42,MATCH($A24,'02 Activities'!$A$15:$A$42,0)),0)</f>
        <v>17210</v>
      </c>
      <c r="M24" s="34" t="str">
        <f aca="false">IF(K24="","",K24-L24)</f>
        <v/>
      </c>
      <c r="N24" s="27" t="n">
        <f aca="false">IFERROR(INDEX('02 Activities'!$L$15:$L$42,MATCH($A24,'02 Activities'!$A$15:$A$42,0)),0)</f>
        <v>432</v>
      </c>
      <c r="O24" s="54" t="str">
        <f aca="false">IF(I24="","",I24-N24)</f>
        <v/>
      </c>
    </row>
    <row r="25" customFormat="false" ht="15" hidden="false" customHeight="false" outlineLevel="0" collapsed="false">
      <c r="A25" s="5" t="s">
        <v>175</v>
      </c>
      <c r="B25" s="11" t="s">
        <v>176</v>
      </c>
      <c r="C25" s="26" t="s">
        <v>107</v>
      </c>
      <c r="D25" s="26" t="n">
        <v>2</v>
      </c>
      <c r="E25" s="50" t="str">
        <f aca="false">IF(IFERROR(INDEX('07 P6 dump BL'!$F$7:$F$46,MATCH($A25,'07 P6 dump BL'!$A$7:$A$46,0)),"")="","",IF(ISNUMBER(IFERROR(INDEX('07 P6 dump BL'!$F$7:$F$46,MATCH($A25,'07 P6 dump BL'!$A$7:$A$46,0)),"")),INT(IFERROR(INDEX('07 P6 dump BL'!$F$7:$F$46,MATCH($A25,'07 P6 dump BL'!$A$7:$A$46,0)),"")),IFERROR(DATEVALUE(LEFT(TRIM(IFERROR(INDEX('07 P6 dump BL'!$F$7:$F$46,MATCH($A25,'07 P6 dump BL'!$A$7:$A$46,0)),"")),9)),"check")))</f>
        <v/>
      </c>
      <c r="F25" s="50" t="str">
        <f aca="false">IF(IFERROR(INDEX('07 P6 dump BL'!$G$7:$G$46,MATCH($A25,'07 P6 dump BL'!$A$7:$A$46,0)),"")="","",IF(ISNUMBER(IFERROR(INDEX('07 P6 dump BL'!$G$7:$G$46,MATCH($A25,'07 P6 dump BL'!$A$7:$A$46,0)),"")),INT(IFERROR(INDEX('07 P6 dump BL'!$G$7:$G$46,MATCH($A25,'07 P6 dump BL'!$A$7:$A$46,0)),"")),IFERROR(DATEVALUE(LEFT(TRIM(IFERROR(INDEX('07 P6 dump BL'!$G$7:$G$46,MATCH($A25,'07 P6 dump BL'!$A$7:$A$46,0)),"")),9)),"check")))</f>
        <v/>
      </c>
      <c r="G25" s="55" t="str">
        <f aca="false">IF(IFERROR(INDEX('07 P6 dump BL'!$J$7:$J$46,MATCH($A25,'07 P6 dump BL'!$A$7:$A$46,0)),"")="","",IF(ISNUMBER(IFERROR(INDEX('07 P6 dump BL'!$J$7:$J$46,MATCH($A25,'07 P6 dump BL'!$A$7:$A$46,0)),"")),IFERROR(INDEX('07 P6 dump BL'!$J$7:$J$46,MATCH($A25,'07 P6 dump BL'!$A$7:$A$46,0)),""),IFERROR(VALUE(SUBSTITUTE(SUBSTITUTE(SUBSTITUTE(SUBSTITUTE(TRIM(IFERROR(INDEX('07 P6 dump BL'!$J$7:$J$46,MATCH($A25,'07 P6 dump BL'!$A$7:$A$46,0)),"")),"d",""),"h",""),"£",""),",","")),"check")))</f>
        <v/>
      </c>
      <c r="H25" s="15" t="str">
        <f aca="false">IF(G25="","",IF(ISNUMBER(G25),IF(G25&lt;=0,"Y","N"),""))</f>
        <v/>
      </c>
      <c r="I25" s="52" t="str">
        <f aca="false">IF(IFERROR(INDEX('07 P6 dump BL'!$L$7:$L$46,MATCH($A25,'07 P6 dump BL'!$A$7:$A$46,0)),"")="","",IF(ISNUMBER(IFERROR(INDEX('07 P6 dump BL'!$L$7:$L$46,MATCH($A25,'07 P6 dump BL'!$A$7:$A$46,0)),"")),IFERROR(INDEX('07 P6 dump BL'!$L$7:$L$46,MATCH($A25,'07 P6 dump BL'!$A$7:$A$46,0)),""),IFERROR(VALUE(SUBSTITUTE(SUBSTITUTE(SUBSTITUTE(SUBSTITUTE(TRIM(IFERROR(INDEX('07 P6 dump BL'!$L$7:$L$46,MATCH($A25,'07 P6 dump BL'!$A$7:$A$46,0)),"")),"d",""),"h",""),"£",""),",","")),"check")))</f>
        <v/>
      </c>
      <c r="J25" s="52" t="str">
        <f aca="false">IF(IFERROR(INDEX('07 P6 dump BL'!$M$7:$M$46,MATCH($A25,'07 P6 dump BL'!$A$7:$A$46,0)),"")="","",IF(ISNUMBER(IFERROR(INDEX('07 P6 dump BL'!$M$7:$M$46,MATCH($A25,'07 P6 dump BL'!$A$7:$A$46,0)),"")),IFERROR(INDEX('07 P6 dump BL'!$M$7:$M$46,MATCH($A25,'07 P6 dump BL'!$A$7:$A$46,0)),""),IFERROR(VALUE(SUBSTITUTE(SUBSTITUTE(SUBSTITUTE(SUBSTITUTE(TRIM(IFERROR(INDEX('07 P6 dump BL'!$M$7:$M$46,MATCH($A25,'07 P6 dump BL'!$A$7:$A$46,0)),"")),"d",""),"h",""),"£",""),",","")),"check")))</f>
        <v/>
      </c>
      <c r="K25" s="53" t="str">
        <f aca="false">IF(IFERROR(INDEX('07 P6 dump BL'!$N$7:$N$46,MATCH($A25,'07 P6 dump BL'!$A$7:$A$46,0)),"")="","",IF(ISNUMBER(IFERROR(INDEX('07 P6 dump BL'!$N$7:$N$46,MATCH($A25,'07 P6 dump BL'!$A$7:$A$46,0)),"")),IFERROR(INDEX('07 P6 dump BL'!$N$7:$N$46,MATCH($A25,'07 P6 dump BL'!$A$7:$A$46,0)),""),IFERROR(VALUE(SUBSTITUTE(SUBSTITUTE(SUBSTITUTE(SUBSTITUTE(TRIM(IFERROR(INDEX('07 P6 dump BL'!$N$7:$N$46,MATCH($A25,'07 P6 dump BL'!$A$7:$A$46,0)),"")),"d",""),"h",""),"£",""),",","")),"check")))</f>
        <v/>
      </c>
      <c r="L25" s="34" t="n">
        <f aca="false">IFERROR(INDEX('02 Activities'!$N$15:$N$42,MATCH($A25,'02 Activities'!$A$15:$A$42,0)),0)</f>
        <v>23336</v>
      </c>
      <c r="M25" s="34" t="str">
        <f aca="false">IF(K25="","",K25-L25)</f>
        <v/>
      </c>
      <c r="N25" s="27" t="n">
        <f aca="false">IFERROR(INDEX('02 Activities'!$L$15:$L$42,MATCH($A25,'02 Activities'!$A$15:$A$42,0)),0)</f>
        <v>512</v>
      </c>
      <c r="O25" s="54" t="str">
        <f aca="false">IF(I25="","",I25-N25)</f>
        <v/>
      </c>
    </row>
    <row r="26" customFormat="false" ht="15" hidden="false" customHeight="false" outlineLevel="0" collapsed="false">
      <c r="A26" s="25" t="s">
        <v>111</v>
      </c>
      <c r="B26" s="25"/>
      <c r="C26" s="25"/>
      <c r="D26" s="25"/>
      <c r="E26" s="25"/>
      <c r="F26" s="25"/>
      <c r="G26" s="25"/>
      <c r="H26" s="25"/>
      <c r="I26" s="25"/>
      <c r="J26" s="25"/>
      <c r="K26" s="25"/>
      <c r="L26" s="25"/>
      <c r="M26" s="25"/>
      <c r="N26" s="25"/>
      <c r="O26" s="25"/>
    </row>
    <row r="27" customFormat="false" ht="15" hidden="false" customHeight="false" outlineLevel="0" collapsed="false">
      <c r="A27" s="5" t="s">
        <v>178</v>
      </c>
      <c r="B27" s="11" t="s">
        <v>179</v>
      </c>
      <c r="C27" s="26" t="s">
        <v>110</v>
      </c>
      <c r="D27" s="26" t="n">
        <v>2</v>
      </c>
      <c r="E27" s="50" t="str">
        <f aca="false">IF(IFERROR(INDEX('07 P6 dump BL'!$F$7:$F$46,MATCH($A27,'07 P6 dump BL'!$A$7:$A$46,0)),"")="","",IF(ISNUMBER(IFERROR(INDEX('07 P6 dump BL'!$F$7:$F$46,MATCH($A27,'07 P6 dump BL'!$A$7:$A$46,0)),"")),INT(IFERROR(INDEX('07 P6 dump BL'!$F$7:$F$46,MATCH($A27,'07 P6 dump BL'!$A$7:$A$46,0)),"")),IFERROR(DATEVALUE(LEFT(TRIM(IFERROR(INDEX('07 P6 dump BL'!$F$7:$F$46,MATCH($A27,'07 P6 dump BL'!$A$7:$A$46,0)),"")),9)),"check")))</f>
        <v/>
      </c>
      <c r="F27" s="50" t="str">
        <f aca="false">IF(IFERROR(INDEX('07 P6 dump BL'!$G$7:$G$46,MATCH($A27,'07 P6 dump BL'!$A$7:$A$46,0)),"")="","",IF(ISNUMBER(IFERROR(INDEX('07 P6 dump BL'!$G$7:$G$46,MATCH($A27,'07 P6 dump BL'!$A$7:$A$46,0)),"")),INT(IFERROR(INDEX('07 P6 dump BL'!$G$7:$G$46,MATCH($A27,'07 P6 dump BL'!$A$7:$A$46,0)),"")),IFERROR(DATEVALUE(LEFT(TRIM(IFERROR(INDEX('07 P6 dump BL'!$G$7:$G$46,MATCH($A27,'07 P6 dump BL'!$A$7:$A$46,0)),"")),9)),"check")))</f>
        <v/>
      </c>
      <c r="G27" s="55" t="str">
        <f aca="false">IF(IFERROR(INDEX('07 P6 dump BL'!$J$7:$J$46,MATCH($A27,'07 P6 dump BL'!$A$7:$A$46,0)),"")="","",IF(ISNUMBER(IFERROR(INDEX('07 P6 dump BL'!$J$7:$J$46,MATCH($A27,'07 P6 dump BL'!$A$7:$A$46,0)),"")),IFERROR(INDEX('07 P6 dump BL'!$J$7:$J$46,MATCH($A27,'07 P6 dump BL'!$A$7:$A$46,0)),""),IFERROR(VALUE(SUBSTITUTE(SUBSTITUTE(SUBSTITUTE(SUBSTITUTE(TRIM(IFERROR(INDEX('07 P6 dump BL'!$J$7:$J$46,MATCH($A27,'07 P6 dump BL'!$A$7:$A$46,0)),"")),"d",""),"h",""),"£",""),",","")),"check")))</f>
        <v/>
      </c>
      <c r="H27" s="15" t="str">
        <f aca="false">IF(G27="","",IF(ISNUMBER(G27),IF(G27&lt;=0,"Y","N"),""))</f>
        <v/>
      </c>
      <c r="I27" s="52" t="str">
        <f aca="false">IF(IFERROR(INDEX('07 P6 dump BL'!$L$7:$L$46,MATCH($A27,'07 P6 dump BL'!$A$7:$A$46,0)),"")="","",IF(ISNUMBER(IFERROR(INDEX('07 P6 dump BL'!$L$7:$L$46,MATCH($A27,'07 P6 dump BL'!$A$7:$A$46,0)),"")),IFERROR(INDEX('07 P6 dump BL'!$L$7:$L$46,MATCH($A27,'07 P6 dump BL'!$A$7:$A$46,0)),""),IFERROR(VALUE(SUBSTITUTE(SUBSTITUTE(SUBSTITUTE(SUBSTITUTE(TRIM(IFERROR(INDEX('07 P6 dump BL'!$L$7:$L$46,MATCH($A27,'07 P6 dump BL'!$A$7:$A$46,0)),"")),"d",""),"h",""),"£",""),",","")),"check")))</f>
        <v/>
      </c>
      <c r="J27" s="52" t="str">
        <f aca="false">IF(IFERROR(INDEX('07 P6 dump BL'!$M$7:$M$46,MATCH($A27,'07 P6 dump BL'!$A$7:$A$46,0)),"")="","",IF(ISNUMBER(IFERROR(INDEX('07 P6 dump BL'!$M$7:$M$46,MATCH($A27,'07 P6 dump BL'!$A$7:$A$46,0)),"")),IFERROR(INDEX('07 P6 dump BL'!$M$7:$M$46,MATCH($A27,'07 P6 dump BL'!$A$7:$A$46,0)),""),IFERROR(VALUE(SUBSTITUTE(SUBSTITUTE(SUBSTITUTE(SUBSTITUTE(TRIM(IFERROR(INDEX('07 P6 dump BL'!$M$7:$M$46,MATCH($A27,'07 P6 dump BL'!$A$7:$A$46,0)),"")),"d",""),"h",""),"£",""),",","")),"check")))</f>
        <v/>
      </c>
      <c r="K27" s="53" t="str">
        <f aca="false">IF(IFERROR(INDEX('07 P6 dump BL'!$N$7:$N$46,MATCH($A27,'07 P6 dump BL'!$A$7:$A$46,0)),"")="","",IF(ISNUMBER(IFERROR(INDEX('07 P6 dump BL'!$N$7:$N$46,MATCH($A27,'07 P6 dump BL'!$A$7:$A$46,0)),"")),IFERROR(INDEX('07 P6 dump BL'!$N$7:$N$46,MATCH($A27,'07 P6 dump BL'!$A$7:$A$46,0)),""),IFERROR(VALUE(SUBSTITUTE(SUBSTITUTE(SUBSTITUTE(SUBSTITUTE(TRIM(IFERROR(INDEX('07 P6 dump BL'!$N$7:$N$46,MATCH($A27,'07 P6 dump BL'!$A$7:$A$46,0)),"")),"d",""),"h",""),"£",""),",","")),"check")))</f>
        <v/>
      </c>
      <c r="L27" s="34" t="n">
        <f aca="false">IFERROR(INDEX('02 Activities'!$N$15:$N$42,MATCH($A27,'02 Activities'!$A$15:$A$42,0)),0)</f>
        <v>5376</v>
      </c>
      <c r="M27" s="34" t="str">
        <f aca="false">IF(K27="","",K27-L27)</f>
        <v/>
      </c>
      <c r="N27" s="27" t="n">
        <f aca="false">IFERROR(INDEX('02 Activities'!$L$15:$L$42,MATCH($A27,'02 Activities'!$A$15:$A$42,0)),0)</f>
        <v>192</v>
      </c>
      <c r="O27" s="54" t="str">
        <f aca="false">IF(I27="","",I27-N27)</f>
        <v/>
      </c>
    </row>
    <row r="28" customFormat="false" ht="15" hidden="false" customHeight="false" outlineLevel="0" collapsed="false">
      <c r="A28" s="5" t="s">
        <v>180</v>
      </c>
      <c r="B28" s="11" t="s">
        <v>181</v>
      </c>
      <c r="C28" s="26" t="s">
        <v>110</v>
      </c>
      <c r="D28" s="26" t="n">
        <v>3</v>
      </c>
      <c r="E28" s="50" t="str">
        <f aca="false">IF(IFERROR(INDEX('07 P6 dump BL'!$F$7:$F$46,MATCH($A28,'07 P6 dump BL'!$A$7:$A$46,0)),"")="","",IF(ISNUMBER(IFERROR(INDEX('07 P6 dump BL'!$F$7:$F$46,MATCH($A28,'07 P6 dump BL'!$A$7:$A$46,0)),"")),INT(IFERROR(INDEX('07 P6 dump BL'!$F$7:$F$46,MATCH($A28,'07 P6 dump BL'!$A$7:$A$46,0)),"")),IFERROR(DATEVALUE(LEFT(TRIM(IFERROR(INDEX('07 P6 dump BL'!$F$7:$F$46,MATCH($A28,'07 P6 dump BL'!$A$7:$A$46,0)),"")),9)),"check")))</f>
        <v/>
      </c>
      <c r="F28" s="50" t="str">
        <f aca="false">IF(IFERROR(INDEX('07 P6 dump BL'!$G$7:$G$46,MATCH($A28,'07 P6 dump BL'!$A$7:$A$46,0)),"")="","",IF(ISNUMBER(IFERROR(INDEX('07 P6 dump BL'!$G$7:$G$46,MATCH($A28,'07 P6 dump BL'!$A$7:$A$46,0)),"")),INT(IFERROR(INDEX('07 P6 dump BL'!$G$7:$G$46,MATCH($A28,'07 P6 dump BL'!$A$7:$A$46,0)),"")),IFERROR(DATEVALUE(LEFT(TRIM(IFERROR(INDEX('07 P6 dump BL'!$G$7:$G$46,MATCH($A28,'07 P6 dump BL'!$A$7:$A$46,0)),"")),9)),"check")))</f>
        <v/>
      </c>
      <c r="G28" s="55" t="str">
        <f aca="false">IF(IFERROR(INDEX('07 P6 dump BL'!$J$7:$J$46,MATCH($A28,'07 P6 dump BL'!$A$7:$A$46,0)),"")="","",IF(ISNUMBER(IFERROR(INDEX('07 P6 dump BL'!$J$7:$J$46,MATCH($A28,'07 P6 dump BL'!$A$7:$A$46,0)),"")),IFERROR(INDEX('07 P6 dump BL'!$J$7:$J$46,MATCH($A28,'07 P6 dump BL'!$A$7:$A$46,0)),""),IFERROR(VALUE(SUBSTITUTE(SUBSTITUTE(SUBSTITUTE(SUBSTITUTE(TRIM(IFERROR(INDEX('07 P6 dump BL'!$J$7:$J$46,MATCH($A28,'07 P6 dump BL'!$A$7:$A$46,0)),"")),"d",""),"h",""),"£",""),",","")),"check")))</f>
        <v/>
      </c>
      <c r="H28" s="15" t="str">
        <f aca="false">IF(G28="","",IF(ISNUMBER(G28),IF(G28&lt;=0,"Y","N"),""))</f>
        <v/>
      </c>
      <c r="I28" s="52" t="str">
        <f aca="false">IF(IFERROR(INDEX('07 P6 dump BL'!$L$7:$L$46,MATCH($A28,'07 P6 dump BL'!$A$7:$A$46,0)),"")="","",IF(ISNUMBER(IFERROR(INDEX('07 P6 dump BL'!$L$7:$L$46,MATCH($A28,'07 P6 dump BL'!$A$7:$A$46,0)),"")),IFERROR(INDEX('07 P6 dump BL'!$L$7:$L$46,MATCH($A28,'07 P6 dump BL'!$A$7:$A$46,0)),""),IFERROR(VALUE(SUBSTITUTE(SUBSTITUTE(SUBSTITUTE(SUBSTITUTE(TRIM(IFERROR(INDEX('07 P6 dump BL'!$L$7:$L$46,MATCH($A28,'07 P6 dump BL'!$A$7:$A$46,0)),"")),"d",""),"h",""),"£",""),",","")),"check")))</f>
        <v/>
      </c>
      <c r="J28" s="52" t="str">
        <f aca="false">IF(IFERROR(INDEX('07 P6 dump BL'!$M$7:$M$46,MATCH($A28,'07 P6 dump BL'!$A$7:$A$46,0)),"")="","",IF(ISNUMBER(IFERROR(INDEX('07 P6 dump BL'!$M$7:$M$46,MATCH($A28,'07 P6 dump BL'!$A$7:$A$46,0)),"")),IFERROR(INDEX('07 P6 dump BL'!$M$7:$M$46,MATCH($A28,'07 P6 dump BL'!$A$7:$A$46,0)),""),IFERROR(VALUE(SUBSTITUTE(SUBSTITUTE(SUBSTITUTE(SUBSTITUTE(TRIM(IFERROR(INDEX('07 P6 dump BL'!$M$7:$M$46,MATCH($A28,'07 P6 dump BL'!$A$7:$A$46,0)),"")),"d",""),"h",""),"£",""),",","")),"check")))</f>
        <v/>
      </c>
      <c r="K28" s="53" t="str">
        <f aca="false">IF(IFERROR(INDEX('07 P6 dump BL'!$N$7:$N$46,MATCH($A28,'07 P6 dump BL'!$A$7:$A$46,0)),"")="","",IF(ISNUMBER(IFERROR(INDEX('07 P6 dump BL'!$N$7:$N$46,MATCH($A28,'07 P6 dump BL'!$A$7:$A$46,0)),"")),IFERROR(INDEX('07 P6 dump BL'!$N$7:$N$46,MATCH($A28,'07 P6 dump BL'!$A$7:$A$46,0)),""),IFERROR(VALUE(SUBSTITUTE(SUBSTITUTE(SUBSTITUTE(SUBSTITUTE(TRIM(IFERROR(INDEX('07 P6 dump BL'!$N$7:$N$46,MATCH($A28,'07 P6 dump BL'!$A$7:$A$46,0)),"")),"d",""),"h",""),"£",""),",","")),"check")))</f>
        <v/>
      </c>
      <c r="L28" s="34" t="n">
        <f aca="false">IFERROR(INDEX('02 Activities'!$N$15:$N$42,MATCH($A28,'02 Activities'!$A$15:$A$42,0)),0)</f>
        <v>22680</v>
      </c>
      <c r="M28" s="34" t="str">
        <f aca="false">IF(K28="","",K28-L28)</f>
        <v/>
      </c>
      <c r="N28" s="27" t="n">
        <f aca="false">IFERROR(INDEX('02 Activities'!$L$15:$L$42,MATCH($A28,'02 Activities'!$A$15:$A$42,0)),0)</f>
        <v>768</v>
      </c>
      <c r="O28" s="54" t="str">
        <f aca="false">IF(I28="","",I28-N28)</f>
        <v/>
      </c>
    </row>
    <row r="29" customFormat="false" ht="15" hidden="false" customHeight="false" outlineLevel="0" collapsed="false">
      <c r="A29" s="5" t="s">
        <v>182</v>
      </c>
      <c r="B29" s="11" t="s">
        <v>183</v>
      </c>
      <c r="C29" s="26" t="s">
        <v>110</v>
      </c>
      <c r="D29" s="26" t="n">
        <v>4</v>
      </c>
      <c r="E29" s="50" t="str">
        <f aca="false">IF(IFERROR(INDEX('07 P6 dump BL'!$F$7:$F$46,MATCH($A29,'07 P6 dump BL'!$A$7:$A$46,0)),"")="","",IF(ISNUMBER(IFERROR(INDEX('07 P6 dump BL'!$F$7:$F$46,MATCH($A29,'07 P6 dump BL'!$A$7:$A$46,0)),"")),INT(IFERROR(INDEX('07 P6 dump BL'!$F$7:$F$46,MATCH($A29,'07 P6 dump BL'!$A$7:$A$46,0)),"")),IFERROR(DATEVALUE(LEFT(TRIM(IFERROR(INDEX('07 P6 dump BL'!$F$7:$F$46,MATCH($A29,'07 P6 dump BL'!$A$7:$A$46,0)),"")),9)),"check")))</f>
        <v/>
      </c>
      <c r="F29" s="50" t="str">
        <f aca="false">IF(IFERROR(INDEX('07 P6 dump BL'!$G$7:$G$46,MATCH($A29,'07 P6 dump BL'!$A$7:$A$46,0)),"")="","",IF(ISNUMBER(IFERROR(INDEX('07 P6 dump BL'!$G$7:$G$46,MATCH($A29,'07 P6 dump BL'!$A$7:$A$46,0)),"")),INT(IFERROR(INDEX('07 P6 dump BL'!$G$7:$G$46,MATCH($A29,'07 P6 dump BL'!$A$7:$A$46,0)),"")),IFERROR(DATEVALUE(LEFT(TRIM(IFERROR(INDEX('07 P6 dump BL'!$G$7:$G$46,MATCH($A29,'07 P6 dump BL'!$A$7:$A$46,0)),"")),9)),"check")))</f>
        <v/>
      </c>
      <c r="G29" s="55" t="str">
        <f aca="false">IF(IFERROR(INDEX('07 P6 dump BL'!$J$7:$J$46,MATCH($A29,'07 P6 dump BL'!$A$7:$A$46,0)),"")="","",IF(ISNUMBER(IFERROR(INDEX('07 P6 dump BL'!$J$7:$J$46,MATCH($A29,'07 P6 dump BL'!$A$7:$A$46,0)),"")),IFERROR(INDEX('07 P6 dump BL'!$J$7:$J$46,MATCH($A29,'07 P6 dump BL'!$A$7:$A$46,0)),""),IFERROR(VALUE(SUBSTITUTE(SUBSTITUTE(SUBSTITUTE(SUBSTITUTE(TRIM(IFERROR(INDEX('07 P6 dump BL'!$J$7:$J$46,MATCH($A29,'07 P6 dump BL'!$A$7:$A$46,0)),"")),"d",""),"h",""),"£",""),",","")),"check")))</f>
        <v/>
      </c>
      <c r="H29" s="15" t="str">
        <f aca="false">IF(G29="","",IF(ISNUMBER(G29),IF(G29&lt;=0,"Y","N"),""))</f>
        <v/>
      </c>
      <c r="I29" s="52" t="str">
        <f aca="false">IF(IFERROR(INDEX('07 P6 dump BL'!$L$7:$L$46,MATCH($A29,'07 P6 dump BL'!$A$7:$A$46,0)),"")="","",IF(ISNUMBER(IFERROR(INDEX('07 P6 dump BL'!$L$7:$L$46,MATCH($A29,'07 P6 dump BL'!$A$7:$A$46,0)),"")),IFERROR(INDEX('07 P6 dump BL'!$L$7:$L$46,MATCH($A29,'07 P6 dump BL'!$A$7:$A$46,0)),""),IFERROR(VALUE(SUBSTITUTE(SUBSTITUTE(SUBSTITUTE(SUBSTITUTE(TRIM(IFERROR(INDEX('07 P6 dump BL'!$L$7:$L$46,MATCH($A29,'07 P6 dump BL'!$A$7:$A$46,0)),"")),"d",""),"h",""),"£",""),",","")),"check")))</f>
        <v/>
      </c>
      <c r="J29" s="52" t="str">
        <f aca="false">IF(IFERROR(INDEX('07 P6 dump BL'!$M$7:$M$46,MATCH($A29,'07 P6 dump BL'!$A$7:$A$46,0)),"")="","",IF(ISNUMBER(IFERROR(INDEX('07 P6 dump BL'!$M$7:$M$46,MATCH($A29,'07 P6 dump BL'!$A$7:$A$46,0)),"")),IFERROR(INDEX('07 P6 dump BL'!$M$7:$M$46,MATCH($A29,'07 P6 dump BL'!$A$7:$A$46,0)),""),IFERROR(VALUE(SUBSTITUTE(SUBSTITUTE(SUBSTITUTE(SUBSTITUTE(TRIM(IFERROR(INDEX('07 P6 dump BL'!$M$7:$M$46,MATCH($A29,'07 P6 dump BL'!$A$7:$A$46,0)),"")),"d",""),"h",""),"£",""),",","")),"check")))</f>
        <v/>
      </c>
      <c r="K29" s="53" t="str">
        <f aca="false">IF(IFERROR(INDEX('07 P6 dump BL'!$N$7:$N$46,MATCH($A29,'07 P6 dump BL'!$A$7:$A$46,0)),"")="","",IF(ISNUMBER(IFERROR(INDEX('07 P6 dump BL'!$N$7:$N$46,MATCH($A29,'07 P6 dump BL'!$A$7:$A$46,0)),"")),IFERROR(INDEX('07 P6 dump BL'!$N$7:$N$46,MATCH($A29,'07 P6 dump BL'!$A$7:$A$46,0)),""),IFERROR(VALUE(SUBSTITUTE(SUBSTITUTE(SUBSTITUTE(SUBSTITUTE(TRIM(IFERROR(INDEX('07 P6 dump BL'!$N$7:$N$46,MATCH($A29,'07 P6 dump BL'!$A$7:$A$46,0)),"")),"d",""),"h",""),"£",""),",","")),"check")))</f>
        <v/>
      </c>
      <c r="L29" s="34" t="n">
        <f aca="false">IFERROR(INDEX('02 Activities'!$N$15:$N$42,MATCH($A29,'02 Activities'!$A$15:$A$42,0)),0)</f>
        <v>14842</v>
      </c>
      <c r="M29" s="34" t="str">
        <f aca="false">IF(K29="","",K29-L29)</f>
        <v/>
      </c>
      <c r="N29" s="27" t="n">
        <f aca="false">IFERROR(INDEX('02 Activities'!$L$15:$L$42,MATCH($A29,'02 Activities'!$A$15:$A$42,0)),0)</f>
        <v>256</v>
      </c>
      <c r="O29" s="54" t="str">
        <f aca="false">IF(I29="","",I29-N29)</f>
        <v/>
      </c>
    </row>
    <row r="30" customFormat="false" ht="15" hidden="false" customHeight="false" outlineLevel="0" collapsed="false">
      <c r="A30" s="5" t="s">
        <v>184</v>
      </c>
      <c r="B30" s="11" t="s">
        <v>185</v>
      </c>
      <c r="C30" s="26" t="s">
        <v>110</v>
      </c>
      <c r="D30" s="26" t="n">
        <v>3</v>
      </c>
      <c r="E30" s="50" t="str">
        <f aca="false">IF(IFERROR(INDEX('07 P6 dump BL'!$F$7:$F$46,MATCH($A30,'07 P6 dump BL'!$A$7:$A$46,0)),"")="","",IF(ISNUMBER(IFERROR(INDEX('07 P6 dump BL'!$F$7:$F$46,MATCH($A30,'07 P6 dump BL'!$A$7:$A$46,0)),"")),INT(IFERROR(INDEX('07 P6 dump BL'!$F$7:$F$46,MATCH($A30,'07 P6 dump BL'!$A$7:$A$46,0)),"")),IFERROR(DATEVALUE(LEFT(TRIM(IFERROR(INDEX('07 P6 dump BL'!$F$7:$F$46,MATCH($A30,'07 P6 dump BL'!$A$7:$A$46,0)),"")),9)),"check")))</f>
        <v/>
      </c>
      <c r="F30" s="50" t="str">
        <f aca="false">IF(IFERROR(INDEX('07 P6 dump BL'!$G$7:$G$46,MATCH($A30,'07 P6 dump BL'!$A$7:$A$46,0)),"")="","",IF(ISNUMBER(IFERROR(INDEX('07 P6 dump BL'!$G$7:$G$46,MATCH($A30,'07 P6 dump BL'!$A$7:$A$46,0)),"")),INT(IFERROR(INDEX('07 P6 dump BL'!$G$7:$G$46,MATCH($A30,'07 P6 dump BL'!$A$7:$A$46,0)),"")),IFERROR(DATEVALUE(LEFT(TRIM(IFERROR(INDEX('07 P6 dump BL'!$G$7:$G$46,MATCH($A30,'07 P6 dump BL'!$A$7:$A$46,0)),"")),9)),"check")))</f>
        <v/>
      </c>
      <c r="G30" s="55" t="str">
        <f aca="false">IF(IFERROR(INDEX('07 P6 dump BL'!$J$7:$J$46,MATCH($A30,'07 P6 dump BL'!$A$7:$A$46,0)),"")="","",IF(ISNUMBER(IFERROR(INDEX('07 P6 dump BL'!$J$7:$J$46,MATCH($A30,'07 P6 dump BL'!$A$7:$A$46,0)),"")),IFERROR(INDEX('07 P6 dump BL'!$J$7:$J$46,MATCH($A30,'07 P6 dump BL'!$A$7:$A$46,0)),""),IFERROR(VALUE(SUBSTITUTE(SUBSTITUTE(SUBSTITUTE(SUBSTITUTE(TRIM(IFERROR(INDEX('07 P6 dump BL'!$J$7:$J$46,MATCH($A30,'07 P6 dump BL'!$A$7:$A$46,0)),"")),"d",""),"h",""),"£",""),",","")),"check")))</f>
        <v/>
      </c>
      <c r="H30" s="15" t="str">
        <f aca="false">IF(G30="","",IF(ISNUMBER(G30),IF(G30&lt;=0,"Y","N"),""))</f>
        <v/>
      </c>
      <c r="I30" s="52" t="str">
        <f aca="false">IF(IFERROR(INDEX('07 P6 dump BL'!$L$7:$L$46,MATCH($A30,'07 P6 dump BL'!$A$7:$A$46,0)),"")="","",IF(ISNUMBER(IFERROR(INDEX('07 P6 dump BL'!$L$7:$L$46,MATCH($A30,'07 P6 dump BL'!$A$7:$A$46,0)),"")),IFERROR(INDEX('07 P6 dump BL'!$L$7:$L$46,MATCH($A30,'07 P6 dump BL'!$A$7:$A$46,0)),""),IFERROR(VALUE(SUBSTITUTE(SUBSTITUTE(SUBSTITUTE(SUBSTITUTE(TRIM(IFERROR(INDEX('07 P6 dump BL'!$L$7:$L$46,MATCH($A30,'07 P6 dump BL'!$A$7:$A$46,0)),"")),"d",""),"h",""),"£",""),",","")),"check")))</f>
        <v/>
      </c>
      <c r="J30" s="52" t="str">
        <f aca="false">IF(IFERROR(INDEX('07 P6 dump BL'!$M$7:$M$46,MATCH($A30,'07 P6 dump BL'!$A$7:$A$46,0)),"")="","",IF(ISNUMBER(IFERROR(INDEX('07 P6 dump BL'!$M$7:$M$46,MATCH($A30,'07 P6 dump BL'!$A$7:$A$46,0)),"")),IFERROR(INDEX('07 P6 dump BL'!$M$7:$M$46,MATCH($A30,'07 P6 dump BL'!$A$7:$A$46,0)),""),IFERROR(VALUE(SUBSTITUTE(SUBSTITUTE(SUBSTITUTE(SUBSTITUTE(TRIM(IFERROR(INDEX('07 P6 dump BL'!$M$7:$M$46,MATCH($A30,'07 P6 dump BL'!$A$7:$A$46,0)),"")),"d",""),"h",""),"£",""),",","")),"check")))</f>
        <v/>
      </c>
      <c r="K30" s="53" t="str">
        <f aca="false">IF(IFERROR(INDEX('07 P6 dump BL'!$N$7:$N$46,MATCH($A30,'07 P6 dump BL'!$A$7:$A$46,0)),"")="","",IF(ISNUMBER(IFERROR(INDEX('07 P6 dump BL'!$N$7:$N$46,MATCH($A30,'07 P6 dump BL'!$A$7:$A$46,0)),"")),IFERROR(INDEX('07 P6 dump BL'!$N$7:$N$46,MATCH($A30,'07 P6 dump BL'!$A$7:$A$46,0)),""),IFERROR(VALUE(SUBSTITUTE(SUBSTITUTE(SUBSTITUTE(SUBSTITUTE(TRIM(IFERROR(INDEX('07 P6 dump BL'!$N$7:$N$46,MATCH($A30,'07 P6 dump BL'!$A$7:$A$46,0)),"")),"d",""),"h",""),"£",""),",","")),"check")))</f>
        <v/>
      </c>
      <c r="L30" s="34" t="n">
        <f aca="false">IFERROR(INDEX('02 Activities'!$N$15:$N$42,MATCH($A30,'02 Activities'!$A$15:$A$42,0)),0)</f>
        <v>16715</v>
      </c>
      <c r="M30" s="34" t="str">
        <f aca="false">IF(K30="","",K30-L30)</f>
        <v/>
      </c>
      <c r="N30" s="27" t="n">
        <f aca="false">IFERROR(INDEX('02 Activities'!$L$15:$L$42,MATCH($A30,'02 Activities'!$A$15:$A$42,0)),0)</f>
        <v>288</v>
      </c>
      <c r="O30" s="54" t="str">
        <f aca="false">IF(I30="","",I30-N30)</f>
        <v/>
      </c>
    </row>
    <row r="31" customFormat="false" ht="15" hidden="false" customHeight="false" outlineLevel="0" collapsed="false">
      <c r="A31" s="5" t="s">
        <v>186</v>
      </c>
      <c r="B31" s="11" t="s">
        <v>187</v>
      </c>
      <c r="C31" s="26" t="s">
        <v>110</v>
      </c>
      <c r="D31" s="26" t="n">
        <v>3</v>
      </c>
      <c r="E31" s="50" t="str">
        <f aca="false">IF(IFERROR(INDEX('07 P6 dump BL'!$F$7:$F$46,MATCH($A31,'07 P6 dump BL'!$A$7:$A$46,0)),"")="","",IF(ISNUMBER(IFERROR(INDEX('07 P6 dump BL'!$F$7:$F$46,MATCH($A31,'07 P6 dump BL'!$A$7:$A$46,0)),"")),INT(IFERROR(INDEX('07 P6 dump BL'!$F$7:$F$46,MATCH($A31,'07 P6 dump BL'!$A$7:$A$46,0)),"")),IFERROR(DATEVALUE(LEFT(TRIM(IFERROR(INDEX('07 P6 dump BL'!$F$7:$F$46,MATCH($A31,'07 P6 dump BL'!$A$7:$A$46,0)),"")),9)),"check")))</f>
        <v/>
      </c>
      <c r="F31" s="50" t="str">
        <f aca="false">IF(IFERROR(INDEX('07 P6 dump BL'!$G$7:$G$46,MATCH($A31,'07 P6 dump BL'!$A$7:$A$46,0)),"")="","",IF(ISNUMBER(IFERROR(INDEX('07 P6 dump BL'!$G$7:$G$46,MATCH($A31,'07 P6 dump BL'!$A$7:$A$46,0)),"")),INT(IFERROR(INDEX('07 P6 dump BL'!$G$7:$G$46,MATCH($A31,'07 P6 dump BL'!$A$7:$A$46,0)),"")),IFERROR(DATEVALUE(LEFT(TRIM(IFERROR(INDEX('07 P6 dump BL'!$G$7:$G$46,MATCH($A31,'07 P6 dump BL'!$A$7:$A$46,0)),"")),9)),"check")))</f>
        <v/>
      </c>
      <c r="G31" s="55" t="str">
        <f aca="false">IF(IFERROR(INDEX('07 P6 dump BL'!$J$7:$J$46,MATCH($A31,'07 P6 dump BL'!$A$7:$A$46,0)),"")="","",IF(ISNUMBER(IFERROR(INDEX('07 P6 dump BL'!$J$7:$J$46,MATCH($A31,'07 P6 dump BL'!$A$7:$A$46,0)),"")),IFERROR(INDEX('07 P6 dump BL'!$J$7:$J$46,MATCH($A31,'07 P6 dump BL'!$A$7:$A$46,0)),""),IFERROR(VALUE(SUBSTITUTE(SUBSTITUTE(SUBSTITUTE(SUBSTITUTE(TRIM(IFERROR(INDEX('07 P6 dump BL'!$J$7:$J$46,MATCH($A31,'07 P6 dump BL'!$A$7:$A$46,0)),"")),"d",""),"h",""),"£",""),",","")),"check")))</f>
        <v/>
      </c>
      <c r="H31" s="15" t="str">
        <f aca="false">IF(G31="","",IF(ISNUMBER(G31),IF(G31&lt;=0,"Y","N"),""))</f>
        <v/>
      </c>
      <c r="I31" s="52" t="str">
        <f aca="false">IF(IFERROR(INDEX('07 P6 dump BL'!$L$7:$L$46,MATCH($A31,'07 P6 dump BL'!$A$7:$A$46,0)),"")="","",IF(ISNUMBER(IFERROR(INDEX('07 P6 dump BL'!$L$7:$L$46,MATCH($A31,'07 P6 dump BL'!$A$7:$A$46,0)),"")),IFERROR(INDEX('07 P6 dump BL'!$L$7:$L$46,MATCH($A31,'07 P6 dump BL'!$A$7:$A$46,0)),""),IFERROR(VALUE(SUBSTITUTE(SUBSTITUTE(SUBSTITUTE(SUBSTITUTE(TRIM(IFERROR(INDEX('07 P6 dump BL'!$L$7:$L$46,MATCH($A31,'07 P6 dump BL'!$A$7:$A$46,0)),"")),"d",""),"h",""),"£",""),",","")),"check")))</f>
        <v/>
      </c>
      <c r="J31" s="52" t="str">
        <f aca="false">IF(IFERROR(INDEX('07 P6 dump BL'!$M$7:$M$46,MATCH($A31,'07 P6 dump BL'!$A$7:$A$46,0)),"")="","",IF(ISNUMBER(IFERROR(INDEX('07 P6 dump BL'!$M$7:$M$46,MATCH($A31,'07 P6 dump BL'!$A$7:$A$46,0)),"")),IFERROR(INDEX('07 P6 dump BL'!$M$7:$M$46,MATCH($A31,'07 P6 dump BL'!$A$7:$A$46,0)),""),IFERROR(VALUE(SUBSTITUTE(SUBSTITUTE(SUBSTITUTE(SUBSTITUTE(TRIM(IFERROR(INDEX('07 P6 dump BL'!$M$7:$M$46,MATCH($A31,'07 P6 dump BL'!$A$7:$A$46,0)),"")),"d",""),"h",""),"£",""),",","")),"check")))</f>
        <v/>
      </c>
      <c r="K31" s="53" t="str">
        <f aca="false">IF(IFERROR(INDEX('07 P6 dump BL'!$N$7:$N$46,MATCH($A31,'07 P6 dump BL'!$A$7:$A$46,0)),"")="","",IF(ISNUMBER(IFERROR(INDEX('07 P6 dump BL'!$N$7:$N$46,MATCH($A31,'07 P6 dump BL'!$A$7:$A$46,0)),"")),IFERROR(INDEX('07 P6 dump BL'!$N$7:$N$46,MATCH($A31,'07 P6 dump BL'!$A$7:$A$46,0)),""),IFERROR(VALUE(SUBSTITUTE(SUBSTITUTE(SUBSTITUTE(SUBSTITUTE(TRIM(IFERROR(INDEX('07 P6 dump BL'!$N$7:$N$46,MATCH($A31,'07 P6 dump BL'!$A$7:$A$46,0)),"")),"d",""),"h",""),"£",""),",","")),"check")))</f>
        <v/>
      </c>
      <c r="L31" s="34" t="n">
        <f aca="false">IFERROR(INDEX('02 Activities'!$N$15:$N$42,MATCH($A31,'02 Activities'!$A$15:$A$42,0)),0)</f>
        <v>36504</v>
      </c>
      <c r="M31" s="34" t="str">
        <f aca="false">IF(K31="","",K31-L31)</f>
        <v/>
      </c>
      <c r="N31" s="27" t="n">
        <f aca="false">IFERROR(INDEX('02 Activities'!$L$15:$L$42,MATCH($A31,'02 Activities'!$A$15:$A$42,0)),0)</f>
        <v>768</v>
      </c>
      <c r="O31" s="54" t="str">
        <f aca="false">IF(I31="","",I31-N31)</f>
        <v/>
      </c>
    </row>
    <row r="32" customFormat="false" ht="15" hidden="false" customHeight="false" outlineLevel="0" collapsed="false">
      <c r="A32" s="25" t="s">
        <v>99</v>
      </c>
      <c r="B32" s="25"/>
      <c r="C32" s="25"/>
      <c r="D32" s="25"/>
      <c r="E32" s="25"/>
      <c r="F32" s="25"/>
      <c r="G32" s="25"/>
      <c r="H32" s="25"/>
      <c r="I32" s="25"/>
      <c r="J32" s="25"/>
      <c r="K32" s="25"/>
      <c r="L32" s="25"/>
      <c r="M32" s="25"/>
      <c r="N32" s="25"/>
      <c r="O32" s="25"/>
    </row>
    <row r="33" customFormat="false" ht="15" hidden="false" customHeight="false" outlineLevel="0" collapsed="false">
      <c r="A33" s="5" t="s">
        <v>189</v>
      </c>
      <c r="B33" s="11" t="s">
        <v>190</v>
      </c>
      <c r="C33" s="26" t="s">
        <v>98</v>
      </c>
      <c r="D33" s="26" t="n">
        <v>0</v>
      </c>
      <c r="E33" s="50" t="str">
        <f aca="false">IF(IFERROR(INDEX('07 P6 dump BL'!$F$7:$F$46,MATCH($A33,'07 P6 dump BL'!$A$7:$A$46,0)),"")="","",IF(ISNUMBER(IFERROR(INDEX('07 P6 dump BL'!$F$7:$F$46,MATCH($A33,'07 P6 dump BL'!$A$7:$A$46,0)),"")),INT(IFERROR(INDEX('07 P6 dump BL'!$F$7:$F$46,MATCH($A33,'07 P6 dump BL'!$A$7:$A$46,0)),"")),IFERROR(DATEVALUE(LEFT(TRIM(IFERROR(INDEX('07 P6 dump BL'!$F$7:$F$46,MATCH($A33,'07 P6 dump BL'!$A$7:$A$46,0)),"")),9)),"check")))</f>
        <v/>
      </c>
      <c r="F33" s="50" t="str">
        <f aca="false">IF(IFERROR(INDEX('07 P6 dump BL'!$G$7:$G$46,MATCH($A33,'07 P6 dump BL'!$A$7:$A$46,0)),"")="","",IF(ISNUMBER(IFERROR(INDEX('07 P6 dump BL'!$G$7:$G$46,MATCH($A33,'07 P6 dump BL'!$A$7:$A$46,0)),"")),INT(IFERROR(INDEX('07 P6 dump BL'!$G$7:$G$46,MATCH($A33,'07 P6 dump BL'!$A$7:$A$46,0)),"")),IFERROR(DATEVALUE(LEFT(TRIM(IFERROR(INDEX('07 P6 dump BL'!$G$7:$G$46,MATCH($A33,'07 P6 dump BL'!$A$7:$A$46,0)),"")),9)),"check")))</f>
        <v/>
      </c>
      <c r="G33" s="51" t="s">
        <v>320</v>
      </c>
      <c r="H33" s="26" t="s">
        <v>320</v>
      </c>
      <c r="I33" s="52" t="str">
        <f aca="false">IF(IFERROR(INDEX('07 P6 dump BL'!$L$7:$L$46,MATCH($A33,'07 P6 dump BL'!$A$7:$A$46,0)),"")="","",IF(ISNUMBER(IFERROR(INDEX('07 P6 dump BL'!$L$7:$L$46,MATCH($A33,'07 P6 dump BL'!$A$7:$A$46,0)),"")),IFERROR(INDEX('07 P6 dump BL'!$L$7:$L$46,MATCH($A33,'07 P6 dump BL'!$A$7:$A$46,0)),""),IFERROR(VALUE(SUBSTITUTE(SUBSTITUTE(SUBSTITUTE(SUBSTITUTE(TRIM(IFERROR(INDEX('07 P6 dump BL'!$L$7:$L$46,MATCH($A33,'07 P6 dump BL'!$A$7:$A$46,0)),"")),"d",""),"h",""),"£",""),",","")),"check")))</f>
        <v/>
      </c>
      <c r="J33" s="52" t="str">
        <f aca="false">IF(IFERROR(INDEX('07 P6 dump BL'!$M$7:$M$46,MATCH($A33,'07 P6 dump BL'!$A$7:$A$46,0)),"")="","",IF(ISNUMBER(IFERROR(INDEX('07 P6 dump BL'!$M$7:$M$46,MATCH($A33,'07 P6 dump BL'!$A$7:$A$46,0)),"")),IFERROR(INDEX('07 P6 dump BL'!$M$7:$M$46,MATCH($A33,'07 P6 dump BL'!$A$7:$A$46,0)),""),IFERROR(VALUE(SUBSTITUTE(SUBSTITUTE(SUBSTITUTE(SUBSTITUTE(TRIM(IFERROR(INDEX('07 P6 dump BL'!$M$7:$M$46,MATCH($A33,'07 P6 dump BL'!$A$7:$A$46,0)),"")),"d",""),"h",""),"£",""),",","")),"check")))</f>
        <v/>
      </c>
      <c r="K33" s="53" t="str">
        <f aca="false">IF(IFERROR(INDEX('07 P6 dump BL'!$N$7:$N$46,MATCH($A33,'07 P6 dump BL'!$A$7:$A$46,0)),"")="","",IF(ISNUMBER(IFERROR(INDEX('07 P6 dump BL'!$N$7:$N$46,MATCH($A33,'07 P6 dump BL'!$A$7:$A$46,0)),"")),IFERROR(INDEX('07 P6 dump BL'!$N$7:$N$46,MATCH($A33,'07 P6 dump BL'!$A$7:$A$46,0)),""),IFERROR(VALUE(SUBSTITUTE(SUBSTITUTE(SUBSTITUTE(SUBSTITUTE(TRIM(IFERROR(INDEX('07 P6 dump BL'!$N$7:$N$46,MATCH($A33,'07 P6 dump BL'!$A$7:$A$46,0)),"")),"d",""),"h",""),"£",""),",","")),"check")))</f>
        <v/>
      </c>
      <c r="L33" s="34" t="n">
        <f aca="false">IFERROR(INDEX('02 Activities'!$N$15:$N$42,MATCH($A33,'02 Activities'!$A$15:$A$42,0)),0)</f>
        <v>0</v>
      </c>
      <c r="M33" s="34" t="str">
        <f aca="false">IF(K33="","",K33-L33)</f>
        <v/>
      </c>
      <c r="N33" s="27" t="n">
        <f aca="false">IFERROR(INDEX('02 Activities'!$L$15:$L$42,MATCH($A33,'02 Activities'!$A$15:$A$42,0)),0)</f>
        <v>0</v>
      </c>
      <c r="O33" s="54" t="str">
        <f aca="false">IF(I33="","",I33-N33)</f>
        <v/>
      </c>
    </row>
    <row r="34" customFormat="false" ht="15" hidden="false" customHeight="true" outlineLevel="0" collapsed="false">
      <c r="A34" s="16" t="s">
        <v>321</v>
      </c>
      <c r="B34" s="16"/>
      <c r="C34" s="16"/>
      <c r="D34" s="16"/>
      <c r="E34" s="16"/>
      <c r="F34" s="56" t="str">
        <f aca="false">IF(COUNT(F6:F33)=0,"",MAX(F6:F33))</f>
        <v/>
      </c>
      <c r="G34" s="33"/>
      <c r="H34" s="33"/>
      <c r="I34" s="33"/>
      <c r="J34" s="33"/>
      <c r="K34" s="33"/>
      <c r="L34" s="33"/>
      <c r="M34" s="33"/>
      <c r="N34" s="33"/>
      <c r="O34" s="33"/>
    </row>
    <row r="35" customFormat="false" ht="15" hidden="false" customHeight="true" outlineLevel="0" collapsed="false">
      <c r="A35" s="16" t="s">
        <v>322</v>
      </c>
      <c r="B35" s="16"/>
      <c r="C35" s="16"/>
      <c r="D35" s="16"/>
      <c r="E35" s="16"/>
      <c r="F35" s="16"/>
      <c r="G35" s="16"/>
      <c r="H35" s="16"/>
      <c r="I35" s="31" t="n">
        <f aca="false">SUM(I6:I33)</f>
        <v>0</v>
      </c>
      <c r="J35" s="31" t="n">
        <f aca="false">SUM(J6:J33)</f>
        <v>0</v>
      </c>
      <c r="K35" s="32" t="n">
        <f aca="false">SUM(K6:K33)</f>
        <v>0</v>
      </c>
      <c r="L35" s="32" t="n">
        <f aca="false">SUM(L6:L33)</f>
        <v>371621</v>
      </c>
      <c r="M35" s="32" t="str">
        <f aca="false">IF(COUNT(K6:K33)=0,"",K35-L35)</f>
        <v/>
      </c>
      <c r="N35" s="31" t="n">
        <f aca="false">SUM(N6:N33)</f>
        <v>9440</v>
      </c>
      <c r="O35" s="57" t="str">
        <f aca="false">IF(COUNT(I6:I33)=0,"",I35-N35)</f>
        <v/>
      </c>
    </row>
    <row r="37" customFormat="false" ht="39.75" hidden="false" customHeight="true" outlineLevel="0" collapsed="false">
      <c r="A37" s="22" t="s">
        <v>323</v>
      </c>
      <c r="B37" s="22"/>
      <c r="C37" s="22"/>
      <c r="D37" s="22"/>
      <c r="E37" s="22"/>
      <c r="F37" s="22"/>
      <c r="G37" s="22"/>
      <c r="H37" s="22"/>
      <c r="I37" s="22"/>
      <c r="J37" s="22"/>
      <c r="K37" s="22"/>
      <c r="L37" s="22"/>
      <c r="M37" s="22"/>
      <c r="N37" s="22"/>
      <c r="O37" s="22"/>
    </row>
  </sheetData>
  <autoFilter ref="A5:O33"/>
  <mergeCells count="12">
    <mergeCell ref="A1:P1"/>
    <mergeCell ref="A2:P2"/>
    <mergeCell ref="A3:P3"/>
    <mergeCell ref="A6:O6"/>
    <mergeCell ref="A8:O8"/>
    <mergeCell ref="A14:O14"/>
    <mergeCell ref="A20:O20"/>
    <mergeCell ref="A26:O26"/>
    <mergeCell ref="A32:O32"/>
    <mergeCell ref="A34:E34"/>
    <mergeCell ref="A35:H35"/>
    <mergeCell ref="A37:O37"/>
  </mergeCells>
  <conditionalFormatting sqref="M6:M37">
    <cfRule type="expression" priority="2" aboveAverage="0" equalAverage="0" bottom="0" percent="0" rank="0" text="" dxfId="0">
      <formula>AND(ISNUMBER(M6),ABS(M6)&lt;1)</formula>
    </cfRule>
    <cfRule type="expression" priority="3" aboveAverage="0" equalAverage="0" bottom="0" percent="0" rank="0" text="" dxfId="2">
      <formula>AND(ISNUMBER(M6),ABS(M6)&gt;=1)</formula>
    </cfRule>
  </conditionalFormatting>
  <conditionalFormatting sqref="O6:O37">
    <cfRule type="expression" priority="4" aboveAverage="0" equalAverage="0" bottom="0" percent="0" rank="0" text="" dxfId="0">
      <formula>AND(ISNUMBER(O6),ABS(O6)&lt;0.5)</formula>
    </cfRule>
    <cfRule type="expression" priority="5" aboveAverage="0" equalAverage="0" bottom="0" percent="0" rank="0" text="" dxfId="2">
      <formula>AND(ISNUMBER(O6),ABS(O6)&gt;=0.5)</formula>
    </cfRule>
  </conditionalFormatting>
  <conditionalFormatting sqref="A6:O33">
    <cfRule type="expression" priority="6" aboveAverage="0" equalAverage="0" bottom="0" percent="0" rank="0" text="" dxfId="13">
      <formula>$H6="Y"</formula>
    </cfRule>
  </conditionalFormatting>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A"/>
    <pageSetUpPr fitToPage="true"/>
  </sheetPr>
  <dimension ref="A1:Z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0"/>
    <col collapsed="false" customWidth="true" hidden="false" outlineLevel="0" max="3" min="3" style="0" width="6"/>
    <col collapsed="false" customWidth="true" hidden="false" outlineLevel="0" max="4" min="4" style="0" width="7"/>
    <col collapsed="false" customWidth="true" hidden="false" outlineLevel="0" max="6" min="5" style="0" width="12"/>
    <col collapsed="false" customWidth="true" hidden="false" outlineLevel="0" max="7" min="7" style="0" width="10"/>
    <col collapsed="false" customWidth="true" hidden="false" outlineLevel="0" max="8" min="8" style="0" width="9"/>
    <col collapsed="false" customWidth="true" hidden="false" outlineLevel="0" max="10" min="9" style="0" width="12"/>
    <col collapsed="false" customWidth="true" hidden="false" outlineLevel="0" max="11" min="11" style="0" width="14"/>
    <col collapsed="false" customWidth="true" hidden="false" outlineLevel="0" max="12" min="12" style="0" width="13"/>
    <col collapsed="false" customWidth="true" hidden="false" outlineLevel="0" max="13" min="13" style="0" width="12"/>
    <col collapsed="false" customWidth="true" hidden="false" outlineLevel="0" max="14" min="14" style="0" width="11"/>
    <col collapsed="false" customWidth="true" hidden="false" outlineLevel="0" max="15" min="15" style="0" width="12"/>
    <col collapsed="false" customWidth="true" hidden="false" outlineLevel="0" max="16" min="16" style="0" width="16"/>
    <col collapsed="false" customWidth="true" hidden="true" outlineLevel="0" max="26" min="26" style="0" width="4"/>
  </cols>
  <sheetData>
    <row r="1" customFormat="false" ht="15.75" hidden="false" customHeight="true" outlineLevel="0" collapsed="false">
      <c r="A1" s="1" t="s">
        <v>0</v>
      </c>
      <c r="B1" s="1"/>
      <c r="C1" s="1"/>
      <c r="D1" s="1"/>
      <c r="E1" s="1"/>
      <c r="F1" s="1"/>
      <c r="G1" s="1"/>
      <c r="H1" s="1"/>
      <c r="I1" s="1"/>
      <c r="J1" s="1"/>
      <c r="K1" s="1"/>
      <c r="L1" s="1"/>
      <c r="M1" s="1"/>
      <c r="N1" s="1"/>
      <c r="O1" s="1"/>
      <c r="P1" s="1"/>
      <c r="Z1" s="58" t="s">
        <v>324</v>
      </c>
    </row>
    <row r="2" customFormat="false" ht="25.5" hidden="false" customHeight="true" outlineLevel="0" collapsed="false">
      <c r="A2" s="2" t="s">
        <v>325</v>
      </c>
      <c r="B2" s="2"/>
      <c r="C2" s="2"/>
      <c r="D2" s="2"/>
      <c r="E2" s="2"/>
      <c r="F2" s="2"/>
      <c r="G2" s="2"/>
      <c r="H2" s="2"/>
      <c r="I2" s="2"/>
      <c r="J2" s="2"/>
      <c r="K2" s="2"/>
      <c r="L2" s="2"/>
      <c r="M2" s="2"/>
      <c r="N2" s="2"/>
      <c r="O2" s="2"/>
      <c r="P2" s="2"/>
      <c r="Z2" s="59" t="n">
        <f aca="false">SUMPRODUCT(--(LEN(E6:G33)&gt;0))+SUMPRODUCT(--(LEN(I6:K33)&gt;0))</f>
        <v>2</v>
      </c>
    </row>
    <row r="3" customFormat="false" ht="31.5" hidden="false" customHeight="true" outlineLevel="0" collapsed="false">
      <c r="A3" s="3" t="s">
        <v>326</v>
      </c>
      <c r="B3" s="3"/>
      <c r="C3" s="3"/>
      <c r="D3" s="3"/>
      <c r="E3" s="3"/>
      <c r="F3" s="3"/>
      <c r="G3" s="3"/>
      <c r="H3" s="3"/>
      <c r="I3" s="3"/>
      <c r="J3" s="3"/>
      <c r="K3" s="3"/>
      <c r="L3" s="3"/>
      <c r="M3" s="3"/>
      <c r="N3" s="3"/>
      <c r="O3" s="3"/>
      <c r="P3" s="3"/>
      <c r="Z3" s="0" t="n">
        <v>132</v>
      </c>
    </row>
    <row r="5" customFormat="false" ht="30" hidden="false" customHeight="true" outlineLevel="0" collapsed="false">
      <c r="A5" s="13" t="s">
        <v>249</v>
      </c>
      <c r="B5" s="13" t="s">
        <v>115</v>
      </c>
      <c r="C5" s="13" t="s">
        <v>116</v>
      </c>
      <c r="D5" s="13" t="s">
        <v>308</v>
      </c>
      <c r="E5" s="13" t="s">
        <v>309</v>
      </c>
      <c r="F5" s="13" t="s">
        <v>310</v>
      </c>
      <c r="G5" s="13" t="s">
        <v>311</v>
      </c>
      <c r="H5" s="13" t="s">
        <v>312</v>
      </c>
      <c r="I5" s="13" t="s">
        <v>313</v>
      </c>
      <c r="J5" s="13" t="s">
        <v>314</v>
      </c>
      <c r="K5" s="13" t="s">
        <v>315</v>
      </c>
      <c r="L5" s="13" t="s">
        <v>316</v>
      </c>
      <c r="M5" s="13" t="s">
        <v>317</v>
      </c>
      <c r="N5" s="13" t="s">
        <v>318</v>
      </c>
      <c r="O5" s="13" t="s">
        <v>319</v>
      </c>
      <c r="P5" s="13" t="s">
        <v>327</v>
      </c>
    </row>
    <row r="6" customFormat="false" ht="15" hidden="false" customHeight="false" outlineLevel="0" collapsed="false">
      <c r="A6" s="25" t="s">
        <v>99</v>
      </c>
      <c r="B6" s="25"/>
      <c r="C6" s="25"/>
      <c r="D6" s="25"/>
      <c r="E6" s="25"/>
      <c r="F6" s="25"/>
      <c r="G6" s="25"/>
      <c r="H6" s="25"/>
      <c r="I6" s="25"/>
      <c r="J6" s="25"/>
      <c r="K6" s="25"/>
      <c r="L6" s="25"/>
      <c r="M6" s="25"/>
      <c r="N6" s="25"/>
      <c r="O6" s="25"/>
      <c r="P6" s="25"/>
    </row>
    <row r="7" customFormat="false" ht="15" hidden="false" customHeight="false" outlineLevel="0" collapsed="false">
      <c r="A7" s="5" t="s">
        <v>127</v>
      </c>
      <c r="B7" s="11" t="s">
        <v>128</v>
      </c>
      <c r="C7" s="26" t="s">
        <v>98</v>
      </c>
      <c r="D7" s="26" t="n">
        <v>0</v>
      </c>
      <c r="E7" s="50" t="str">
        <f aca="false">IFERROR(INT(VLOOKUP($A7,'07 P6 dump BL'!$A$7:$R$46,6,FALSE())),"")</f>
        <v/>
      </c>
      <c r="F7" s="50" t="str">
        <f aca="false">IFERROR(INT(VLOOKUP($A7,'07 P6 dump BL'!$A$7:$R$46,7,FALSE())),"")</f>
        <v/>
      </c>
      <c r="G7" s="51" t="s">
        <v>320</v>
      </c>
      <c r="H7" s="26" t="s">
        <v>320</v>
      </c>
      <c r="I7" s="52" t="str">
        <f aca="false">IFERROR(VLOOKUP($A7,'07 P6 dump BL'!$A$7:$R$46,12,FALSE()),"")</f>
        <v/>
      </c>
      <c r="J7" s="52" t="str">
        <f aca="false">IFERROR(VLOOKUP($A7,'07 P6 dump BL'!$A$7:$R$46,13,FALSE()),"")</f>
        <v/>
      </c>
      <c r="K7" s="53" t="str">
        <f aca="false">IFERROR(VLOOKUP($A7,'07 P6 dump BL'!$A$7:$R$46,14,FALSE()),"")</f>
        <v/>
      </c>
      <c r="L7" s="34" t="n">
        <f aca="false">IFERROR(INDEX('02 Activities'!$N$15:$N$42,MATCH($A7,'02 Activities'!$A$15:$A$42,0)),0)</f>
        <v>0</v>
      </c>
      <c r="M7" s="34" t="str">
        <f aca="false">IF(K7="","",K7-L7)</f>
        <v/>
      </c>
      <c r="N7" s="27" t="n">
        <f aca="false">IFERROR(INDEX('02 Activities'!$L$15:$L$42,MATCH($A7,'02 Activities'!$A$15:$A$42,0)),0)</f>
        <v>0</v>
      </c>
      <c r="O7" s="54" t="str">
        <f aca="false">IF(I7="","",I7-N7)</f>
        <v/>
      </c>
      <c r="P7" s="15" t="str">
        <f aca="false">IF(COUNTBLANK(E7:G7)+COUNTBLANK(I7:K7)=6,"",IF(AND(E7='10 Baseline'!E7,F7='10 Baseline'!F7,I7='10 Baseline'!I7,J7='10 Baseline'!J7,K7='10 Baseline'!K7),"Agree","Differ"))</f>
        <v>Agree</v>
      </c>
    </row>
    <row r="8" customFormat="false" ht="15" hidden="false" customHeight="false" outlineLevel="0" collapsed="false">
      <c r="A8" s="25" t="s">
        <v>102</v>
      </c>
      <c r="B8" s="25"/>
      <c r="C8" s="25"/>
      <c r="D8" s="25"/>
      <c r="E8" s="25"/>
      <c r="F8" s="25"/>
      <c r="G8" s="25"/>
      <c r="H8" s="25"/>
      <c r="I8" s="25"/>
      <c r="J8" s="25"/>
      <c r="K8" s="25"/>
      <c r="L8" s="25"/>
      <c r="M8" s="25"/>
      <c r="N8" s="25"/>
      <c r="O8" s="25"/>
      <c r="P8" s="25"/>
    </row>
    <row r="9" customFormat="false" ht="15" hidden="false" customHeight="false" outlineLevel="0" collapsed="false">
      <c r="A9" s="5" t="s">
        <v>130</v>
      </c>
      <c r="B9" s="11" t="s">
        <v>131</v>
      </c>
      <c r="C9" s="26" t="s">
        <v>101</v>
      </c>
      <c r="D9" s="26" t="n">
        <v>3</v>
      </c>
      <c r="E9" s="50" t="str">
        <f aca="false">IFERROR(INT(VLOOKUP($A9,'07 P6 dump BL'!$A$7:$R$46,6,FALSE())),"")</f>
        <v/>
      </c>
      <c r="F9" s="50" t="str">
        <f aca="false">IFERROR(INT(VLOOKUP($A9,'07 P6 dump BL'!$A$7:$R$46,7,FALSE())),"")</f>
        <v/>
      </c>
      <c r="G9" s="55" t="str">
        <f aca="false">IFERROR(VLOOKUP($A9,'07 P6 dump BL'!$A$7:$R$46,10,FALSE()),"")</f>
        <v/>
      </c>
      <c r="H9" s="15" t="str">
        <f aca="false">IF(G9="","",IF(ISNUMBER(G9),IF(G9&lt;=0,"Y","N"),""))</f>
        <v/>
      </c>
      <c r="I9" s="52" t="str">
        <f aca="false">IFERROR(VLOOKUP($A9,'07 P6 dump BL'!$A$7:$R$46,12,FALSE()),"")</f>
        <v/>
      </c>
      <c r="J9" s="52" t="str">
        <f aca="false">IFERROR(VLOOKUP($A9,'07 P6 dump BL'!$A$7:$R$46,13,FALSE()),"")</f>
        <v/>
      </c>
      <c r="K9" s="53" t="str">
        <f aca="false">IFERROR(VLOOKUP($A9,'07 P6 dump BL'!$A$7:$R$46,14,FALSE()),"")</f>
        <v/>
      </c>
      <c r="L9" s="34" t="n">
        <f aca="false">IFERROR(INDEX('02 Activities'!$N$15:$N$42,MATCH($A9,'02 Activities'!$A$15:$A$42,0)),0)</f>
        <v>8064</v>
      </c>
      <c r="M9" s="34" t="str">
        <f aca="false">IF(K9="","",K9-L9)</f>
        <v/>
      </c>
      <c r="N9" s="27" t="n">
        <f aca="false">IFERROR(INDEX('02 Activities'!$L$15:$L$42,MATCH($A9,'02 Activities'!$A$15:$A$42,0)),0)</f>
        <v>288</v>
      </c>
      <c r="O9" s="54" t="str">
        <f aca="false">IF(I9="","",I9-N9)</f>
        <v/>
      </c>
      <c r="P9" s="15" t="str">
        <f aca="false">IF(COUNTBLANK(E9:G9)+COUNTBLANK(I9:K9)=6,"",IF(AND(E9='10 Baseline'!E9,F9='10 Baseline'!F9,I9='10 Baseline'!I9,J9='10 Baseline'!J9,K9='10 Baseline'!K9),"Agree","Differ"))</f>
        <v/>
      </c>
    </row>
    <row r="10" customFormat="false" ht="15" hidden="false" customHeight="false" outlineLevel="0" collapsed="false">
      <c r="A10" s="5" t="s">
        <v>134</v>
      </c>
      <c r="B10" s="11" t="s">
        <v>135</v>
      </c>
      <c r="C10" s="26" t="s">
        <v>101</v>
      </c>
      <c r="D10" s="26" t="n">
        <v>4</v>
      </c>
      <c r="E10" s="50"/>
      <c r="F10" s="50"/>
      <c r="G10" s="55"/>
      <c r="H10" s="15" t="str">
        <f aca="false">IF(G10="","",IF(ISNUMBER(G10),IF(G10&lt;=0,"Y","N"),""))</f>
        <v/>
      </c>
      <c r="I10" s="52"/>
      <c r="J10" s="52"/>
      <c r="K10" s="53"/>
      <c r="L10" s="34" t="n">
        <f aca="false">IFERROR(INDEX('02 Activities'!$N$15:$N$42,MATCH($A10,'02 Activities'!$A$15:$A$42,0)),0)</f>
        <v>30240</v>
      </c>
      <c r="M10" s="34" t="str">
        <f aca="false">IF(K10="","",K10-L10)</f>
        <v/>
      </c>
      <c r="N10" s="27" t="n">
        <f aca="false">IFERROR(INDEX('02 Activities'!$L$15:$L$42,MATCH($A10,'02 Activities'!$A$15:$A$42,0)),0)</f>
        <v>1024</v>
      </c>
      <c r="O10" s="54" t="str">
        <f aca="false">IF(I10="","",I10-N10)</f>
        <v/>
      </c>
      <c r="P10" s="15" t="str">
        <f aca="false">IF(COUNTBLANK(E10:G10)+COUNTBLANK(I10:K10)=6,"",IF(AND(E10='10 Baseline'!E10,F10='10 Baseline'!F10,I10='10 Baseline'!I10,J10='10 Baseline'!J10,K10='10 Baseline'!K10),"Agree","Differ"))</f>
        <v/>
      </c>
    </row>
    <row r="11" customFormat="false" ht="15" hidden="false" customHeight="false" outlineLevel="0" collapsed="false">
      <c r="A11" s="5" t="s">
        <v>140</v>
      </c>
      <c r="B11" s="11" t="s">
        <v>141</v>
      </c>
      <c r="C11" s="26" t="s">
        <v>101</v>
      </c>
      <c r="D11" s="26" t="n">
        <v>5</v>
      </c>
      <c r="E11" s="50"/>
      <c r="F11" s="50"/>
      <c r="G11" s="55"/>
      <c r="H11" s="15" t="str">
        <f aca="false">IF(G11="","",IF(ISNUMBER(G11),IF(G11&lt;=0,"Y","N"),""))</f>
        <v/>
      </c>
      <c r="I11" s="52"/>
      <c r="J11" s="52"/>
      <c r="K11" s="53"/>
      <c r="L11" s="34" t="n">
        <f aca="false">IFERROR(INDEX('02 Activities'!$N$15:$N$42,MATCH($A11,'02 Activities'!$A$15:$A$42,0)),0)</f>
        <v>16320</v>
      </c>
      <c r="M11" s="34" t="str">
        <f aca="false">IF(K11="","",K11-L11)</f>
        <v/>
      </c>
      <c r="N11" s="27" t="n">
        <f aca="false">IFERROR(INDEX('02 Activities'!$L$15:$L$42,MATCH($A11,'02 Activities'!$A$15:$A$42,0)),0)</f>
        <v>320</v>
      </c>
      <c r="O11" s="54" t="str">
        <f aca="false">IF(I11="","",I11-N11)</f>
        <v/>
      </c>
      <c r="P11" s="15" t="str">
        <f aca="false">IF(COUNTBLANK(E11:G11)+COUNTBLANK(I11:K11)=6,"",IF(AND(E11='10 Baseline'!E11,F11='10 Baseline'!F11,I11='10 Baseline'!I11,J11='10 Baseline'!J11,K11='10 Baseline'!K11),"Agree","Differ"))</f>
        <v/>
      </c>
    </row>
    <row r="12" customFormat="false" ht="15" hidden="false" customHeight="false" outlineLevel="0" collapsed="false">
      <c r="A12" s="5" t="s">
        <v>145</v>
      </c>
      <c r="B12" s="11" t="s">
        <v>146</v>
      </c>
      <c r="C12" s="26" t="s">
        <v>101</v>
      </c>
      <c r="D12" s="26" t="n">
        <v>3</v>
      </c>
      <c r="E12" s="50"/>
      <c r="F12" s="50"/>
      <c r="G12" s="55"/>
      <c r="H12" s="15" t="str">
        <f aca="false">IF(G12="","",IF(ISNUMBER(G12),IF(G12&lt;=0,"Y","N"),""))</f>
        <v/>
      </c>
      <c r="I12" s="52"/>
      <c r="J12" s="52"/>
      <c r="K12" s="53"/>
      <c r="L12" s="34" t="n">
        <f aca="false">IFERROR(INDEX('02 Activities'!$N$15:$N$42,MATCH($A12,'02 Activities'!$A$15:$A$42,0)),0)</f>
        <v>20185</v>
      </c>
      <c r="M12" s="34" t="str">
        <f aca="false">IF(K12="","",K12-L12)</f>
        <v/>
      </c>
      <c r="N12" s="27" t="n">
        <f aca="false">IFERROR(INDEX('02 Activities'!$L$15:$L$42,MATCH($A12,'02 Activities'!$A$15:$A$42,0)),0)</f>
        <v>432</v>
      </c>
      <c r="O12" s="54" t="str">
        <f aca="false">IF(I12="","",I12-N12)</f>
        <v/>
      </c>
      <c r="P12" s="15" t="str">
        <f aca="false">IF(COUNTBLANK(E12:G12)+COUNTBLANK(I12:K12)=6,"",IF(AND(E12='10 Baseline'!E12,F12='10 Baseline'!F12,I12='10 Baseline'!I12,J12='10 Baseline'!J12,K12='10 Baseline'!K12),"Agree","Differ"))</f>
        <v/>
      </c>
    </row>
    <row r="13" customFormat="false" ht="15" hidden="false" customHeight="false" outlineLevel="0" collapsed="false">
      <c r="A13" s="5" t="s">
        <v>150</v>
      </c>
      <c r="B13" s="11" t="s">
        <v>151</v>
      </c>
      <c r="C13" s="26" t="s">
        <v>101</v>
      </c>
      <c r="D13" s="26" t="n">
        <v>2</v>
      </c>
      <c r="E13" s="50"/>
      <c r="F13" s="50"/>
      <c r="G13" s="55"/>
      <c r="H13" s="15" t="str">
        <f aca="false">IF(G13="","",IF(ISNUMBER(G13),IF(G13&lt;=0,"Y","N"),""))</f>
        <v/>
      </c>
      <c r="I13" s="52"/>
      <c r="J13" s="52"/>
      <c r="K13" s="53"/>
      <c r="L13" s="34" t="n">
        <f aca="false">IFERROR(INDEX('02 Activities'!$N$15:$N$42,MATCH($A13,'02 Activities'!$A$15:$A$42,0)),0)</f>
        <v>26936</v>
      </c>
      <c r="M13" s="34" t="str">
        <f aca="false">IF(K13="","",K13-L13)</f>
        <v/>
      </c>
      <c r="N13" s="27" t="n">
        <f aca="false">IFERROR(INDEX('02 Activities'!$L$15:$L$42,MATCH($A13,'02 Activities'!$A$15:$A$42,0)),0)</f>
        <v>512</v>
      </c>
      <c r="O13" s="54" t="str">
        <f aca="false">IF(I13="","",I13-N13)</f>
        <v/>
      </c>
      <c r="P13" s="15" t="str">
        <f aca="false">IF(COUNTBLANK(E13:G13)+COUNTBLANK(I13:K13)=6,"",IF(AND(E13='10 Baseline'!E13,F13='10 Baseline'!F13,I13='10 Baseline'!I13,J13='10 Baseline'!J13,K13='10 Baseline'!K13),"Agree","Differ"))</f>
        <v/>
      </c>
    </row>
    <row r="14" customFormat="false" ht="15" hidden="false" customHeight="false" outlineLevel="0" collapsed="false">
      <c r="A14" s="25" t="s">
        <v>105</v>
      </c>
      <c r="B14" s="25"/>
      <c r="C14" s="25"/>
      <c r="D14" s="25"/>
      <c r="E14" s="25"/>
      <c r="F14" s="25"/>
      <c r="G14" s="25"/>
      <c r="H14" s="25"/>
      <c r="I14" s="25"/>
      <c r="J14" s="25"/>
      <c r="K14" s="25"/>
      <c r="L14" s="25"/>
      <c r="M14" s="25"/>
      <c r="N14" s="25"/>
      <c r="O14" s="25"/>
      <c r="P14" s="25"/>
    </row>
    <row r="15" customFormat="false" ht="15" hidden="false" customHeight="false" outlineLevel="0" collapsed="false">
      <c r="A15" s="5" t="s">
        <v>156</v>
      </c>
      <c r="B15" s="11" t="s">
        <v>157</v>
      </c>
      <c r="C15" s="26" t="s">
        <v>104</v>
      </c>
      <c r="D15" s="26" t="n">
        <v>2</v>
      </c>
      <c r="E15" s="50"/>
      <c r="F15" s="50"/>
      <c r="G15" s="55"/>
      <c r="H15" s="15" t="str">
        <f aca="false">IF(G15="","",IF(ISNUMBER(G15),IF(G15&lt;=0,"Y","N"),""))</f>
        <v/>
      </c>
      <c r="I15" s="52"/>
      <c r="J15" s="52"/>
      <c r="K15" s="53"/>
      <c r="L15" s="34" t="n">
        <f aca="false">IFERROR(INDEX('02 Activities'!$N$15:$N$42,MATCH($A15,'02 Activities'!$A$15:$A$42,0)),0)</f>
        <v>5376</v>
      </c>
      <c r="M15" s="34" t="str">
        <f aca="false">IF(K15="","",K15-L15)</f>
        <v/>
      </c>
      <c r="N15" s="27" t="n">
        <f aca="false">IFERROR(INDEX('02 Activities'!$L$15:$L$42,MATCH($A15,'02 Activities'!$A$15:$A$42,0)),0)</f>
        <v>192</v>
      </c>
      <c r="O15" s="54" t="str">
        <f aca="false">IF(I15="","",I15-N15)</f>
        <v/>
      </c>
      <c r="P15" s="15" t="str">
        <f aca="false">IF(COUNTBLANK(E15:G15)+COUNTBLANK(I15:K15)=6,"",IF(AND(E15='10 Baseline'!E15,F15='10 Baseline'!F15,I15='10 Baseline'!I15,J15='10 Baseline'!J15,K15='10 Baseline'!K15),"Agree","Differ"))</f>
        <v/>
      </c>
    </row>
    <row r="16" customFormat="false" ht="15" hidden="false" customHeight="false" outlineLevel="0" collapsed="false">
      <c r="A16" s="5" t="s">
        <v>158</v>
      </c>
      <c r="B16" s="11" t="s">
        <v>159</v>
      </c>
      <c r="C16" s="26" t="s">
        <v>104</v>
      </c>
      <c r="D16" s="26" t="n">
        <v>3</v>
      </c>
      <c r="E16" s="50"/>
      <c r="F16" s="50"/>
      <c r="G16" s="55"/>
      <c r="H16" s="15" t="str">
        <f aca="false">IF(G16="","",IF(ISNUMBER(G16),IF(G16&lt;=0,"Y","N"),""))</f>
        <v/>
      </c>
      <c r="I16" s="52"/>
      <c r="J16" s="52"/>
      <c r="K16" s="53"/>
      <c r="L16" s="34" t="n">
        <f aca="false">IFERROR(INDEX('02 Activities'!$N$15:$N$42,MATCH($A16,'02 Activities'!$A$15:$A$42,0)),0)</f>
        <v>22680</v>
      </c>
      <c r="M16" s="34" t="str">
        <f aca="false">IF(K16="","",K16-L16)</f>
        <v/>
      </c>
      <c r="N16" s="27" t="n">
        <f aca="false">IFERROR(INDEX('02 Activities'!$L$15:$L$42,MATCH($A16,'02 Activities'!$A$15:$A$42,0)),0)</f>
        <v>768</v>
      </c>
      <c r="O16" s="54" t="str">
        <f aca="false">IF(I16="","",I16-N16)</f>
        <v/>
      </c>
      <c r="P16" s="15" t="str">
        <f aca="false">IF(COUNTBLANK(E16:G16)+COUNTBLANK(I16:K16)=6,"",IF(AND(E16='10 Baseline'!E16,F16='10 Baseline'!F16,I16='10 Baseline'!I16,J16='10 Baseline'!J16,K16='10 Baseline'!K16),"Agree","Differ"))</f>
        <v/>
      </c>
    </row>
    <row r="17" customFormat="false" ht="15" hidden="false" customHeight="false" outlineLevel="0" collapsed="false">
      <c r="A17" s="5" t="s">
        <v>160</v>
      </c>
      <c r="B17" s="11" t="s">
        <v>161</v>
      </c>
      <c r="C17" s="26" t="s">
        <v>104</v>
      </c>
      <c r="D17" s="26" t="n">
        <v>4</v>
      </c>
      <c r="E17" s="50"/>
      <c r="F17" s="50"/>
      <c r="G17" s="55"/>
      <c r="H17" s="15" t="str">
        <f aca="false">IF(G17="","",IF(ISNUMBER(G17),IF(G17&lt;=0,"Y","N"),""))</f>
        <v/>
      </c>
      <c r="I17" s="52"/>
      <c r="J17" s="52"/>
      <c r="K17" s="53"/>
      <c r="L17" s="34" t="n">
        <f aca="false">IFERROR(INDEX('02 Activities'!$N$15:$N$42,MATCH($A17,'02 Activities'!$A$15:$A$42,0)),0)</f>
        <v>13132</v>
      </c>
      <c r="M17" s="34" t="str">
        <f aca="false">IF(K17="","",K17-L17)</f>
        <v/>
      </c>
      <c r="N17" s="27" t="n">
        <f aca="false">IFERROR(INDEX('02 Activities'!$L$15:$L$42,MATCH($A17,'02 Activities'!$A$15:$A$42,0)),0)</f>
        <v>256</v>
      </c>
      <c r="O17" s="54" t="str">
        <f aca="false">IF(I17="","",I17-N17)</f>
        <v/>
      </c>
      <c r="P17" s="15" t="str">
        <f aca="false">IF(COUNTBLANK(E17:G17)+COUNTBLANK(I17:K17)=6,"",IF(AND(E17='10 Baseline'!E17,F17='10 Baseline'!F17,I17='10 Baseline'!I17,J17='10 Baseline'!J17,K17='10 Baseline'!K17),"Agree","Differ"))</f>
        <v/>
      </c>
    </row>
    <row r="18" customFormat="false" ht="15" hidden="false" customHeight="false" outlineLevel="0" collapsed="false">
      <c r="A18" s="5" t="s">
        <v>162</v>
      </c>
      <c r="B18" s="11" t="s">
        <v>163</v>
      </c>
      <c r="C18" s="26" t="s">
        <v>104</v>
      </c>
      <c r="D18" s="26" t="n">
        <v>2</v>
      </c>
      <c r="E18" s="50"/>
      <c r="F18" s="50"/>
      <c r="G18" s="55"/>
      <c r="H18" s="15" t="str">
        <f aca="false">IF(G18="","",IF(ISNUMBER(G18),IF(G18&lt;=0,"Y","N"),""))</f>
        <v/>
      </c>
      <c r="I18" s="52"/>
      <c r="J18" s="52"/>
      <c r="K18" s="53"/>
      <c r="L18" s="34" t="n">
        <f aca="false">IFERROR(INDEX('02 Activities'!$N$15:$N$42,MATCH($A18,'02 Activities'!$A$15:$A$42,0)),0)</f>
        <v>14165</v>
      </c>
      <c r="M18" s="34" t="str">
        <f aca="false">IF(K18="","",K18-L18)</f>
        <v/>
      </c>
      <c r="N18" s="27" t="n">
        <f aca="false">IFERROR(INDEX('02 Activities'!$L$15:$L$42,MATCH($A18,'02 Activities'!$A$15:$A$42,0)),0)</f>
        <v>288</v>
      </c>
      <c r="O18" s="54" t="str">
        <f aca="false">IF(I18="","",I18-N18)</f>
        <v/>
      </c>
      <c r="P18" s="15" t="str">
        <f aca="false">IF(COUNTBLANK(E18:G18)+COUNTBLANK(I18:K18)=6,"",IF(AND(E18='10 Baseline'!E18,F18='10 Baseline'!F18,I18='10 Baseline'!I18,J18='10 Baseline'!J18,K18='10 Baseline'!K18),"Agree","Differ"))</f>
        <v/>
      </c>
    </row>
    <row r="19" customFormat="false" ht="15" hidden="false" customHeight="false" outlineLevel="0" collapsed="false">
      <c r="A19" s="5" t="s">
        <v>164</v>
      </c>
      <c r="B19" s="11" t="s">
        <v>165</v>
      </c>
      <c r="C19" s="26" t="s">
        <v>104</v>
      </c>
      <c r="D19" s="26" t="n">
        <v>2</v>
      </c>
      <c r="E19" s="50"/>
      <c r="F19" s="50"/>
      <c r="G19" s="55"/>
      <c r="H19" s="15" t="str">
        <f aca="false">IF(G19="","",IF(ISNUMBER(G19),IF(G19&lt;=0,"Y","N"),""))</f>
        <v/>
      </c>
      <c r="I19" s="52"/>
      <c r="J19" s="52"/>
      <c r="K19" s="53"/>
      <c r="L19" s="34" t="n">
        <f aca="false">IFERROR(INDEX('02 Activities'!$N$15:$N$42,MATCH($A19,'02 Activities'!$A$15:$A$42,0)),0)</f>
        <v>25136</v>
      </c>
      <c r="M19" s="34" t="str">
        <f aca="false">IF(K19="","",K19-L19)</f>
        <v/>
      </c>
      <c r="N19" s="27" t="n">
        <f aca="false">IFERROR(INDEX('02 Activities'!$L$15:$L$42,MATCH($A19,'02 Activities'!$A$15:$A$42,0)),0)</f>
        <v>512</v>
      </c>
      <c r="O19" s="54" t="str">
        <f aca="false">IF(I19="","",I19-N19)</f>
        <v/>
      </c>
      <c r="P19" s="15" t="str">
        <f aca="false">IF(COUNTBLANK(E19:G19)+COUNTBLANK(I19:K19)=6,"",IF(AND(E19='10 Baseline'!E19,F19='10 Baseline'!F19,I19='10 Baseline'!I19,J19='10 Baseline'!J19,K19='10 Baseline'!K19),"Agree","Differ"))</f>
        <v/>
      </c>
    </row>
    <row r="20" customFormat="false" ht="15" hidden="false" customHeight="false" outlineLevel="0" collapsed="false">
      <c r="A20" s="25" t="s">
        <v>108</v>
      </c>
      <c r="B20" s="25"/>
      <c r="C20" s="25"/>
      <c r="D20" s="25"/>
      <c r="E20" s="25"/>
      <c r="F20" s="25"/>
      <c r="G20" s="25"/>
      <c r="H20" s="25"/>
      <c r="I20" s="25"/>
      <c r="J20" s="25"/>
      <c r="K20" s="25"/>
      <c r="L20" s="25"/>
      <c r="M20" s="25"/>
      <c r="N20" s="25"/>
      <c r="O20" s="25"/>
      <c r="P20" s="25"/>
    </row>
    <row r="21" customFormat="false" ht="15" hidden="false" customHeight="false" outlineLevel="0" collapsed="false">
      <c r="A21" s="5" t="s">
        <v>167</v>
      </c>
      <c r="B21" s="11" t="s">
        <v>168</v>
      </c>
      <c r="C21" s="26" t="s">
        <v>107</v>
      </c>
      <c r="D21" s="26" t="n">
        <v>3</v>
      </c>
      <c r="E21" s="50"/>
      <c r="F21" s="50"/>
      <c r="G21" s="55"/>
      <c r="H21" s="15" t="str">
        <f aca="false">IF(G21="","",IF(ISNUMBER(G21),IF(G21&lt;=0,"Y","N"),""))</f>
        <v/>
      </c>
      <c r="I21" s="52"/>
      <c r="J21" s="52"/>
      <c r="K21" s="53"/>
      <c r="L21" s="34" t="n">
        <f aca="false">IFERROR(INDEX('02 Activities'!$N$15:$N$42,MATCH($A21,'02 Activities'!$A$15:$A$42,0)),0)</f>
        <v>8064</v>
      </c>
      <c r="M21" s="34" t="str">
        <f aca="false">IF(K21="","",K21-L21)</f>
        <v/>
      </c>
      <c r="N21" s="27" t="n">
        <f aca="false">IFERROR(INDEX('02 Activities'!$L$15:$L$42,MATCH($A21,'02 Activities'!$A$15:$A$42,0)),0)</f>
        <v>288</v>
      </c>
      <c r="O21" s="54" t="str">
        <f aca="false">IF(I21="","",I21-N21)</f>
        <v/>
      </c>
      <c r="P21" s="15" t="str">
        <f aca="false">IF(COUNTBLANK(E21:G21)+COUNTBLANK(I21:K21)=6,"",IF(AND(E21='10 Baseline'!E21,F21='10 Baseline'!F21,I21='10 Baseline'!I21,J21='10 Baseline'!J21,K21='10 Baseline'!K21),"Agree","Differ"))</f>
        <v/>
      </c>
    </row>
    <row r="22" customFormat="false" ht="15" hidden="false" customHeight="false" outlineLevel="0" collapsed="false">
      <c r="A22" s="5" t="s">
        <v>169</v>
      </c>
      <c r="B22" s="11" t="s">
        <v>170</v>
      </c>
      <c r="C22" s="26" t="s">
        <v>107</v>
      </c>
      <c r="D22" s="26" t="n">
        <v>4</v>
      </c>
      <c r="E22" s="50"/>
      <c r="F22" s="50"/>
      <c r="G22" s="55"/>
      <c r="H22" s="15" t="str">
        <f aca="false">IF(G22="","",IF(ISNUMBER(G22),IF(G22&lt;=0,"Y","N"),""))</f>
        <v/>
      </c>
      <c r="I22" s="52"/>
      <c r="J22" s="52"/>
      <c r="K22" s="53"/>
      <c r="L22" s="34" t="n">
        <f aca="false">IFERROR(INDEX('02 Activities'!$N$15:$N$42,MATCH($A22,'02 Activities'!$A$15:$A$42,0)),0)</f>
        <v>30240</v>
      </c>
      <c r="M22" s="34" t="str">
        <f aca="false">IF(K22="","",K22-L22)</f>
        <v/>
      </c>
      <c r="N22" s="27" t="n">
        <f aca="false">IFERROR(INDEX('02 Activities'!$L$15:$L$42,MATCH($A22,'02 Activities'!$A$15:$A$42,0)),0)</f>
        <v>1024</v>
      </c>
      <c r="O22" s="54" t="str">
        <f aca="false">IF(I22="","",I22-N22)</f>
        <v/>
      </c>
      <c r="P22" s="15" t="str">
        <f aca="false">IF(COUNTBLANK(E22:G22)+COUNTBLANK(I22:K22)=6,"",IF(AND(E22='10 Baseline'!E22,F22='10 Baseline'!F22,I22='10 Baseline'!I22,J22='10 Baseline'!J22,K22='10 Baseline'!K22),"Agree","Differ"))</f>
        <v/>
      </c>
    </row>
    <row r="23" customFormat="false" ht="15" hidden="false" customHeight="false" outlineLevel="0" collapsed="false">
      <c r="A23" s="5" t="s">
        <v>171</v>
      </c>
      <c r="B23" s="11" t="s">
        <v>172</v>
      </c>
      <c r="C23" s="26" t="s">
        <v>107</v>
      </c>
      <c r="D23" s="26" t="n">
        <v>5</v>
      </c>
      <c r="E23" s="50"/>
      <c r="F23" s="50"/>
      <c r="G23" s="55"/>
      <c r="H23" s="15" t="str">
        <f aca="false">IF(G23="","",IF(ISNUMBER(G23),IF(G23&lt;=0,"Y","N"),""))</f>
        <v/>
      </c>
      <c r="I23" s="52"/>
      <c r="J23" s="52"/>
      <c r="K23" s="53"/>
      <c r="L23" s="34" t="n">
        <f aca="false">IFERROR(INDEX('02 Activities'!$N$15:$N$42,MATCH($A23,'02 Activities'!$A$15:$A$42,0)),0)</f>
        <v>14420</v>
      </c>
      <c r="M23" s="34" t="str">
        <f aca="false">IF(K23="","",K23-L23)</f>
        <v/>
      </c>
      <c r="N23" s="27" t="n">
        <f aca="false">IFERROR(INDEX('02 Activities'!$L$15:$L$42,MATCH($A23,'02 Activities'!$A$15:$A$42,0)),0)</f>
        <v>320</v>
      </c>
      <c r="O23" s="54" t="str">
        <f aca="false">IF(I23="","",I23-N23)</f>
        <v/>
      </c>
      <c r="P23" s="15" t="str">
        <f aca="false">IF(COUNTBLANK(E23:G23)+COUNTBLANK(I23:K23)=6,"",IF(AND(E23='10 Baseline'!E23,F23='10 Baseline'!F23,I23='10 Baseline'!I23,J23='10 Baseline'!J23,K23='10 Baseline'!K23),"Agree","Differ"))</f>
        <v/>
      </c>
    </row>
    <row r="24" customFormat="false" ht="15" hidden="false" customHeight="false" outlineLevel="0" collapsed="false">
      <c r="A24" s="5" t="s">
        <v>173</v>
      </c>
      <c r="B24" s="11" t="s">
        <v>174</v>
      </c>
      <c r="C24" s="26" t="s">
        <v>107</v>
      </c>
      <c r="D24" s="26" t="n">
        <v>3</v>
      </c>
      <c r="E24" s="50"/>
      <c r="F24" s="50"/>
      <c r="G24" s="55"/>
      <c r="H24" s="15" t="str">
        <f aca="false">IF(G24="","",IF(ISNUMBER(G24),IF(G24&lt;=0,"Y","N"),""))</f>
        <v/>
      </c>
      <c r="I24" s="52"/>
      <c r="J24" s="52"/>
      <c r="K24" s="53"/>
      <c r="L24" s="34" t="n">
        <f aca="false">IFERROR(INDEX('02 Activities'!$N$15:$N$42,MATCH($A24,'02 Activities'!$A$15:$A$42,0)),0)</f>
        <v>17210</v>
      </c>
      <c r="M24" s="34" t="str">
        <f aca="false">IF(K24="","",K24-L24)</f>
        <v/>
      </c>
      <c r="N24" s="27" t="n">
        <f aca="false">IFERROR(INDEX('02 Activities'!$L$15:$L$42,MATCH($A24,'02 Activities'!$A$15:$A$42,0)),0)</f>
        <v>432</v>
      </c>
      <c r="O24" s="54" t="str">
        <f aca="false">IF(I24="","",I24-N24)</f>
        <v/>
      </c>
      <c r="P24" s="15" t="str">
        <f aca="false">IF(COUNTBLANK(E24:G24)+COUNTBLANK(I24:K24)=6,"",IF(AND(E24='10 Baseline'!E24,F24='10 Baseline'!F24,I24='10 Baseline'!I24,J24='10 Baseline'!J24,K24='10 Baseline'!K24),"Agree","Differ"))</f>
        <v/>
      </c>
    </row>
    <row r="25" customFormat="false" ht="15" hidden="false" customHeight="false" outlineLevel="0" collapsed="false">
      <c r="A25" s="5" t="s">
        <v>175</v>
      </c>
      <c r="B25" s="11" t="s">
        <v>176</v>
      </c>
      <c r="C25" s="26" t="s">
        <v>107</v>
      </c>
      <c r="D25" s="26" t="n">
        <v>2</v>
      </c>
      <c r="E25" s="50"/>
      <c r="F25" s="50"/>
      <c r="G25" s="55"/>
      <c r="H25" s="15" t="str">
        <f aca="false">IF(G25="","",IF(ISNUMBER(G25),IF(G25&lt;=0,"Y","N"),""))</f>
        <v/>
      </c>
      <c r="I25" s="52"/>
      <c r="J25" s="52"/>
      <c r="K25" s="53"/>
      <c r="L25" s="34" t="n">
        <f aca="false">IFERROR(INDEX('02 Activities'!$N$15:$N$42,MATCH($A25,'02 Activities'!$A$15:$A$42,0)),0)</f>
        <v>23336</v>
      </c>
      <c r="M25" s="34" t="str">
        <f aca="false">IF(K25="","",K25-L25)</f>
        <v/>
      </c>
      <c r="N25" s="27" t="n">
        <f aca="false">IFERROR(INDEX('02 Activities'!$L$15:$L$42,MATCH($A25,'02 Activities'!$A$15:$A$42,0)),0)</f>
        <v>512</v>
      </c>
      <c r="O25" s="54" t="str">
        <f aca="false">IF(I25="","",I25-N25)</f>
        <v/>
      </c>
      <c r="P25" s="15" t="str">
        <f aca="false">IF(COUNTBLANK(E25:G25)+COUNTBLANK(I25:K25)=6,"",IF(AND(E25='10 Baseline'!E25,F25='10 Baseline'!F25,I25='10 Baseline'!I25,J25='10 Baseline'!J25,K25='10 Baseline'!K25),"Agree","Differ"))</f>
        <v/>
      </c>
    </row>
    <row r="26" customFormat="false" ht="15" hidden="false" customHeight="false" outlineLevel="0" collapsed="false">
      <c r="A26" s="25" t="s">
        <v>111</v>
      </c>
      <c r="B26" s="25"/>
      <c r="C26" s="25"/>
      <c r="D26" s="25"/>
      <c r="E26" s="25"/>
      <c r="F26" s="25"/>
      <c r="G26" s="25"/>
      <c r="H26" s="25"/>
      <c r="I26" s="25"/>
      <c r="J26" s="25"/>
      <c r="K26" s="25"/>
      <c r="L26" s="25"/>
      <c r="M26" s="25"/>
      <c r="N26" s="25"/>
      <c r="O26" s="25"/>
      <c r="P26" s="25"/>
    </row>
    <row r="27" customFormat="false" ht="15" hidden="false" customHeight="false" outlineLevel="0" collapsed="false">
      <c r="A27" s="5" t="s">
        <v>178</v>
      </c>
      <c r="B27" s="11" t="s">
        <v>179</v>
      </c>
      <c r="C27" s="26" t="s">
        <v>110</v>
      </c>
      <c r="D27" s="26" t="n">
        <v>2</v>
      </c>
      <c r="E27" s="50"/>
      <c r="F27" s="50"/>
      <c r="G27" s="55"/>
      <c r="H27" s="15" t="str">
        <f aca="false">IF(G27="","",IF(ISNUMBER(G27),IF(G27&lt;=0,"Y","N"),""))</f>
        <v/>
      </c>
      <c r="I27" s="52"/>
      <c r="J27" s="52"/>
      <c r="K27" s="53"/>
      <c r="L27" s="34" t="n">
        <f aca="false">IFERROR(INDEX('02 Activities'!$N$15:$N$42,MATCH($A27,'02 Activities'!$A$15:$A$42,0)),0)</f>
        <v>5376</v>
      </c>
      <c r="M27" s="34" t="str">
        <f aca="false">IF(K27="","",K27-L27)</f>
        <v/>
      </c>
      <c r="N27" s="27" t="n">
        <f aca="false">IFERROR(INDEX('02 Activities'!$L$15:$L$42,MATCH($A27,'02 Activities'!$A$15:$A$42,0)),0)</f>
        <v>192</v>
      </c>
      <c r="O27" s="54" t="str">
        <f aca="false">IF(I27="","",I27-N27)</f>
        <v/>
      </c>
      <c r="P27" s="15" t="str">
        <f aca="false">IF(COUNTBLANK(E27:G27)+COUNTBLANK(I27:K27)=6,"",IF(AND(E27='10 Baseline'!E27,F27='10 Baseline'!F27,I27='10 Baseline'!I27,J27='10 Baseline'!J27,K27='10 Baseline'!K27),"Agree","Differ"))</f>
        <v/>
      </c>
    </row>
    <row r="28" customFormat="false" ht="15" hidden="false" customHeight="false" outlineLevel="0" collapsed="false">
      <c r="A28" s="5" t="s">
        <v>180</v>
      </c>
      <c r="B28" s="11" t="s">
        <v>181</v>
      </c>
      <c r="C28" s="26" t="s">
        <v>110</v>
      </c>
      <c r="D28" s="26" t="n">
        <v>3</v>
      </c>
      <c r="E28" s="50"/>
      <c r="F28" s="50"/>
      <c r="G28" s="55"/>
      <c r="H28" s="15" t="str">
        <f aca="false">IF(G28="","",IF(ISNUMBER(G28),IF(G28&lt;=0,"Y","N"),""))</f>
        <v/>
      </c>
      <c r="I28" s="52"/>
      <c r="J28" s="52"/>
      <c r="K28" s="53"/>
      <c r="L28" s="34" t="n">
        <f aca="false">IFERROR(INDEX('02 Activities'!$N$15:$N$42,MATCH($A28,'02 Activities'!$A$15:$A$42,0)),0)</f>
        <v>22680</v>
      </c>
      <c r="M28" s="34" t="str">
        <f aca="false">IF(K28="","",K28-L28)</f>
        <v/>
      </c>
      <c r="N28" s="27" t="n">
        <f aca="false">IFERROR(INDEX('02 Activities'!$L$15:$L$42,MATCH($A28,'02 Activities'!$A$15:$A$42,0)),0)</f>
        <v>768</v>
      </c>
      <c r="O28" s="54" t="str">
        <f aca="false">IF(I28="","",I28-N28)</f>
        <v/>
      </c>
      <c r="P28" s="15" t="str">
        <f aca="false">IF(COUNTBLANK(E28:G28)+COUNTBLANK(I28:K28)=6,"",IF(AND(E28='10 Baseline'!E28,F28='10 Baseline'!F28,I28='10 Baseline'!I28,J28='10 Baseline'!J28,K28='10 Baseline'!K28),"Agree","Differ"))</f>
        <v/>
      </c>
    </row>
    <row r="29" customFormat="false" ht="15" hidden="false" customHeight="false" outlineLevel="0" collapsed="false">
      <c r="A29" s="5" t="s">
        <v>182</v>
      </c>
      <c r="B29" s="11" t="s">
        <v>183</v>
      </c>
      <c r="C29" s="26" t="s">
        <v>110</v>
      </c>
      <c r="D29" s="26" t="n">
        <v>4</v>
      </c>
      <c r="E29" s="50"/>
      <c r="F29" s="50"/>
      <c r="G29" s="55"/>
      <c r="H29" s="15" t="str">
        <f aca="false">IF(G29="","",IF(ISNUMBER(G29),IF(G29&lt;=0,"Y","N"),""))</f>
        <v/>
      </c>
      <c r="I29" s="52"/>
      <c r="J29" s="52"/>
      <c r="K29" s="53"/>
      <c r="L29" s="34" t="n">
        <f aca="false">IFERROR(INDEX('02 Activities'!$N$15:$N$42,MATCH($A29,'02 Activities'!$A$15:$A$42,0)),0)</f>
        <v>14842</v>
      </c>
      <c r="M29" s="34" t="str">
        <f aca="false">IF(K29="","",K29-L29)</f>
        <v/>
      </c>
      <c r="N29" s="27" t="n">
        <f aca="false">IFERROR(INDEX('02 Activities'!$L$15:$L$42,MATCH($A29,'02 Activities'!$A$15:$A$42,0)),0)</f>
        <v>256</v>
      </c>
      <c r="O29" s="54" t="str">
        <f aca="false">IF(I29="","",I29-N29)</f>
        <v/>
      </c>
      <c r="P29" s="15" t="str">
        <f aca="false">IF(COUNTBLANK(E29:G29)+COUNTBLANK(I29:K29)=6,"",IF(AND(E29='10 Baseline'!E29,F29='10 Baseline'!F29,I29='10 Baseline'!I29,J29='10 Baseline'!J29,K29='10 Baseline'!K29),"Agree","Differ"))</f>
        <v/>
      </c>
    </row>
    <row r="30" customFormat="false" ht="15" hidden="false" customHeight="false" outlineLevel="0" collapsed="false">
      <c r="A30" s="5" t="s">
        <v>184</v>
      </c>
      <c r="B30" s="11" t="s">
        <v>185</v>
      </c>
      <c r="C30" s="26" t="s">
        <v>110</v>
      </c>
      <c r="D30" s="26" t="n">
        <v>3</v>
      </c>
      <c r="E30" s="50"/>
      <c r="F30" s="50"/>
      <c r="G30" s="55"/>
      <c r="H30" s="15" t="str">
        <f aca="false">IF(G30="","",IF(ISNUMBER(G30),IF(G30&lt;=0,"Y","N"),""))</f>
        <v/>
      </c>
      <c r="I30" s="52"/>
      <c r="J30" s="52"/>
      <c r="K30" s="53"/>
      <c r="L30" s="34" t="n">
        <f aca="false">IFERROR(INDEX('02 Activities'!$N$15:$N$42,MATCH($A30,'02 Activities'!$A$15:$A$42,0)),0)</f>
        <v>16715</v>
      </c>
      <c r="M30" s="34" t="str">
        <f aca="false">IF(K30="","",K30-L30)</f>
        <v/>
      </c>
      <c r="N30" s="27" t="n">
        <f aca="false">IFERROR(INDEX('02 Activities'!$L$15:$L$42,MATCH($A30,'02 Activities'!$A$15:$A$42,0)),0)</f>
        <v>288</v>
      </c>
      <c r="O30" s="54" t="str">
        <f aca="false">IF(I30="","",I30-N30)</f>
        <v/>
      </c>
      <c r="P30" s="15" t="str">
        <f aca="false">IF(COUNTBLANK(E30:G30)+COUNTBLANK(I30:K30)=6,"",IF(AND(E30='10 Baseline'!E30,F30='10 Baseline'!F30,I30='10 Baseline'!I30,J30='10 Baseline'!J30,K30='10 Baseline'!K30),"Agree","Differ"))</f>
        <v/>
      </c>
    </row>
    <row r="31" customFormat="false" ht="15" hidden="false" customHeight="false" outlineLevel="0" collapsed="false">
      <c r="A31" s="5" t="s">
        <v>186</v>
      </c>
      <c r="B31" s="11" t="s">
        <v>187</v>
      </c>
      <c r="C31" s="26" t="s">
        <v>110</v>
      </c>
      <c r="D31" s="26" t="n">
        <v>3</v>
      </c>
      <c r="E31" s="50"/>
      <c r="F31" s="50"/>
      <c r="G31" s="55"/>
      <c r="H31" s="15" t="str">
        <f aca="false">IF(G31="","",IF(ISNUMBER(G31),IF(G31&lt;=0,"Y","N"),""))</f>
        <v/>
      </c>
      <c r="I31" s="52"/>
      <c r="J31" s="52"/>
      <c r="K31" s="53"/>
      <c r="L31" s="34" t="n">
        <f aca="false">IFERROR(INDEX('02 Activities'!$N$15:$N$42,MATCH($A31,'02 Activities'!$A$15:$A$42,0)),0)</f>
        <v>36504</v>
      </c>
      <c r="M31" s="34" t="str">
        <f aca="false">IF(K31="","",K31-L31)</f>
        <v/>
      </c>
      <c r="N31" s="27" t="n">
        <f aca="false">IFERROR(INDEX('02 Activities'!$L$15:$L$42,MATCH($A31,'02 Activities'!$A$15:$A$42,0)),0)</f>
        <v>768</v>
      </c>
      <c r="O31" s="54" t="str">
        <f aca="false">IF(I31="","",I31-N31)</f>
        <v/>
      </c>
      <c r="P31" s="15" t="str">
        <f aca="false">IF(COUNTBLANK(E31:G31)+COUNTBLANK(I31:K31)=6,"",IF(AND(E31='10 Baseline'!E31,F31='10 Baseline'!F31,I31='10 Baseline'!I31,J31='10 Baseline'!J31,K31='10 Baseline'!K31),"Agree","Differ"))</f>
        <v/>
      </c>
    </row>
    <row r="32" customFormat="false" ht="15" hidden="false" customHeight="false" outlineLevel="0" collapsed="false">
      <c r="A32" s="25" t="s">
        <v>99</v>
      </c>
      <c r="B32" s="25"/>
      <c r="C32" s="25"/>
      <c r="D32" s="25"/>
      <c r="E32" s="25"/>
      <c r="F32" s="25"/>
      <c r="G32" s="25"/>
      <c r="H32" s="25"/>
      <c r="I32" s="25"/>
      <c r="J32" s="25"/>
      <c r="K32" s="25"/>
      <c r="L32" s="25"/>
      <c r="M32" s="25"/>
      <c r="N32" s="25"/>
      <c r="O32" s="25"/>
      <c r="P32" s="25"/>
    </row>
    <row r="33" customFormat="false" ht="15" hidden="false" customHeight="false" outlineLevel="0" collapsed="false">
      <c r="A33" s="5" t="s">
        <v>189</v>
      </c>
      <c r="B33" s="11" t="s">
        <v>190</v>
      </c>
      <c r="C33" s="26" t="s">
        <v>98</v>
      </c>
      <c r="D33" s="26" t="n">
        <v>0</v>
      </c>
      <c r="E33" s="50"/>
      <c r="F33" s="50"/>
      <c r="G33" s="51" t="s">
        <v>320</v>
      </c>
      <c r="H33" s="26" t="s">
        <v>320</v>
      </c>
      <c r="I33" s="52"/>
      <c r="J33" s="52"/>
      <c r="K33" s="53"/>
      <c r="L33" s="34" t="n">
        <f aca="false">IFERROR(INDEX('02 Activities'!$N$15:$N$42,MATCH($A33,'02 Activities'!$A$15:$A$42,0)),0)</f>
        <v>0</v>
      </c>
      <c r="M33" s="34" t="str">
        <f aca="false">IF(K33="","",K33-L33)</f>
        <v/>
      </c>
      <c r="N33" s="27" t="n">
        <f aca="false">IFERROR(INDEX('02 Activities'!$L$15:$L$42,MATCH($A33,'02 Activities'!$A$15:$A$42,0)),0)</f>
        <v>0</v>
      </c>
      <c r="O33" s="54" t="str">
        <f aca="false">IF(I33="","",I33-N33)</f>
        <v/>
      </c>
      <c r="P33" s="15" t="str">
        <f aca="false">IF(COUNTBLANK(E33:G33)+COUNTBLANK(I33:K33)=6,"",IF(AND(E33='10 Baseline'!E33,F33='10 Baseline'!F33,I33='10 Baseline'!I33,J33='10 Baseline'!J33,K33='10 Baseline'!K33),"Agree","Differ"))</f>
        <v>Agree</v>
      </c>
    </row>
    <row r="34" customFormat="false" ht="15" hidden="false" customHeight="true" outlineLevel="0" collapsed="false">
      <c r="A34" s="16" t="s">
        <v>321</v>
      </c>
      <c r="B34" s="16"/>
      <c r="C34" s="16"/>
      <c r="D34" s="16"/>
      <c r="E34" s="16"/>
      <c r="F34" s="56" t="str">
        <f aca="false">IF(COUNT(F6:F33)=0,"",MAX(F6:F33))</f>
        <v/>
      </c>
      <c r="G34" s="33"/>
      <c r="H34" s="33"/>
      <c r="I34" s="33"/>
      <c r="J34" s="33"/>
      <c r="K34" s="33"/>
      <c r="L34" s="33"/>
      <c r="M34" s="33"/>
      <c r="N34" s="33"/>
      <c r="O34" s="33"/>
      <c r="P34" s="33"/>
    </row>
    <row r="35" customFormat="false" ht="15" hidden="false" customHeight="true" outlineLevel="0" collapsed="false">
      <c r="A35" s="16" t="s">
        <v>322</v>
      </c>
      <c r="B35" s="16"/>
      <c r="C35" s="16"/>
      <c r="D35" s="16"/>
      <c r="E35" s="16"/>
      <c r="F35" s="16"/>
      <c r="G35" s="16"/>
      <c r="H35" s="16"/>
      <c r="I35" s="31" t="n">
        <f aca="false">SUM(I6:I33)</f>
        <v>0</v>
      </c>
      <c r="J35" s="31" t="n">
        <f aca="false">SUM(J6:J33)</f>
        <v>0</v>
      </c>
      <c r="K35" s="32" t="n">
        <f aca="false">SUM(K6:K33)</f>
        <v>0</v>
      </c>
      <c r="L35" s="32" t="n">
        <f aca="false">SUM(L6:L33)</f>
        <v>371621</v>
      </c>
      <c r="M35" s="32" t="str">
        <f aca="false">IF(COUNT(K6:K33)=0,"",K35-L35)</f>
        <v/>
      </c>
      <c r="N35" s="31" t="n">
        <f aca="false">SUM(N6:N33)</f>
        <v>9440</v>
      </c>
      <c r="O35" s="57" t="str">
        <f aca="false">IF(COUNT(I6:I33)=0,"",I35-N35)</f>
        <v/>
      </c>
      <c r="P35" s="33"/>
    </row>
    <row r="37" customFormat="false" ht="45.75" hidden="false" customHeight="true" outlineLevel="0" collapsed="false">
      <c r="A37" s="22" t="s">
        <v>328</v>
      </c>
      <c r="B37" s="22"/>
      <c r="C37" s="22"/>
      <c r="D37" s="22"/>
      <c r="E37" s="22"/>
      <c r="F37" s="22"/>
      <c r="G37" s="22"/>
      <c r="H37" s="22"/>
      <c r="I37" s="22"/>
      <c r="J37" s="22"/>
      <c r="K37" s="22"/>
      <c r="L37" s="22"/>
      <c r="M37" s="22"/>
      <c r="N37" s="22"/>
      <c r="O37" s="22"/>
      <c r="P37" s="22"/>
    </row>
  </sheetData>
  <autoFilter ref="A5:P33"/>
  <mergeCells count="12">
    <mergeCell ref="A1:P1"/>
    <mergeCell ref="A2:P2"/>
    <mergeCell ref="A3:P3"/>
    <mergeCell ref="A6:P6"/>
    <mergeCell ref="A8:P8"/>
    <mergeCell ref="A14:P14"/>
    <mergeCell ref="A20:P20"/>
    <mergeCell ref="A26:P26"/>
    <mergeCell ref="A32:P32"/>
    <mergeCell ref="A34:E34"/>
    <mergeCell ref="A35:H35"/>
    <mergeCell ref="A37:P37"/>
  </mergeCells>
  <conditionalFormatting sqref="M6:M37">
    <cfRule type="expression" priority="2" aboveAverage="0" equalAverage="0" bottom="0" percent="0" rank="0" text="" dxfId="0">
      <formula>AND(ISNUMBER(M6),ABS(M6)&lt;1)</formula>
    </cfRule>
    <cfRule type="expression" priority="3" aboveAverage="0" equalAverage="0" bottom="0" percent="0" rank="0" text="" dxfId="2">
      <formula>AND(ISNUMBER(M6),ABS(M6)&gt;=1)</formula>
    </cfRule>
  </conditionalFormatting>
  <conditionalFormatting sqref="O6:O37">
    <cfRule type="expression" priority="4" aboveAverage="0" equalAverage="0" bottom="0" percent="0" rank="0" text="" dxfId="0">
      <formula>AND(ISNUMBER(O6),ABS(O6)&lt;0.5)</formula>
    </cfRule>
    <cfRule type="expression" priority="5" aboveAverage="0" equalAverage="0" bottom="0" percent="0" rank="0" text="" dxfId="2">
      <formula>AND(ISNUMBER(O6),ABS(O6)&gt;=0.5)</formula>
    </cfRule>
  </conditionalFormatting>
  <conditionalFormatting sqref="A6:O33">
    <cfRule type="expression" priority="6" aboveAverage="0" equalAverage="0" bottom="0" percent="0" rank="0" text="" dxfId="13">
      <formula>$H6="Y"</formula>
    </cfRule>
  </conditionalFormatting>
  <conditionalFormatting sqref="P6:P33">
    <cfRule type="cellIs" priority="7" operator="equal" aboveAverage="0" equalAverage="0" bottom="0" percent="0" rank="0" text="" dxfId="0">
      <formula>"Agree"</formula>
    </cfRule>
    <cfRule type="cellIs" priority="8" operator="equal" aboveAverage="0" equalAverage="0" bottom="0" percent="0" rank="0" text="" dxfId="2">
      <formula>"Differ"</formula>
    </cfRule>
  </conditionalFormatting>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A"/>
    <pageSetUpPr fitToPage="true"/>
  </sheetPr>
  <dimension ref="A1:P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0"/>
    <col collapsed="false" customWidth="true" hidden="false" outlineLevel="0" max="6" min="3" style="0" width="12"/>
    <col collapsed="false" customWidth="true" hidden="false" outlineLevel="0" max="7" min="7" style="0" width="10"/>
    <col collapsed="false" customWidth="true" hidden="false" outlineLevel="0" max="8" min="8" style="0" width="8"/>
    <col collapsed="false" customWidth="true" hidden="false" outlineLevel="0" max="11" min="9" style="0" width="13"/>
    <col collapsed="false" customWidth="true" hidden="false" outlineLevel="0" max="12" min="12" style="0" width="14"/>
    <col collapsed="false" customWidth="true" hidden="false" outlineLevel="0" max="16" min="13" style="0" width="13"/>
  </cols>
  <sheetData>
    <row r="1" customFormat="false" ht="15.75" hidden="false" customHeight="true" outlineLevel="0" collapsed="false">
      <c r="A1" s="1" t="s">
        <v>0</v>
      </c>
      <c r="B1" s="1"/>
      <c r="C1" s="1"/>
      <c r="D1" s="1"/>
      <c r="E1" s="1"/>
      <c r="F1" s="1"/>
      <c r="G1" s="1"/>
      <c r="H1" s="1"/>
      <c r="I1" s="1"/>
      <c r="J1" s="1"/>
      <c r="K1" s="1"/>
      <c r="L1" s="1"/>
      <c r="M1" s="1"/>
      <c r="N1" s="1"/>
      <c r="O1" s="1"/>
      <c r="P1" s="1"/>
    </row>
    <row r="2" customFormat="false" ht="25.5" hidden="false" customHeight="true" outlineLevel="0" collapsed="false">
      <c r="A2" s="2" t="s">
        <v>329</v>
      </c>
      <c r="B2" s="2"/>
      <c r="C2" s="2"/>
      <c r="D2" s="2"/>
      <c r="E2" s="2"/>
      <c r="F2" s="2"/>
      <c r="G2" s="2"/>
      <c r="H2" s="2"/>
      <c r="I2" s="2"/>
      <c r="J2" s="2"/>
      <c r="K2" s="2"/>
      <c r="L2" s="2"/>
      <c r="M2" s="2"/>
      <c r="N2" s="2"/>
      <c r="O2" s="2"/>
      <c r="P2" s="2"/>
    </row>
    <row r="3" customFormat="false" ht="31.5" hidden="false" customHeight="true" outlineLevel="0" collapsed="false">
      <c r="A3" s="3" t="s">
        <v>330</v>
      </c>
      <c r="B3" s="3"/>
      <c r="C3" s="3"/>
      <c r="D3" s="3"/>
      <c r="E3" s="3"/>
      <c r="F3" s="3"/>
      <c r="G3" s="3"/>
      <c r="H3" s="3"/>
      <c r="I3" s="3"/>
      <c r="J3" s="3"/>
      <c r="K3" s="3"/>
      <c r="L3" s="3"/>
      <c r="M3" s="3"/>
      <c r="N3" s="3"/>
      <c r="O3" s="3"/>
      <c r="P3" s="3"/>
    </row>
    <row r="5" customFormat="false" ht="15" hidden="false" customHeight="true" outlineLevel="0" collapsed="false">
      <c r="A5" s="16" t="s">
        <v>331</v>
      </c>
      <c r="B5" s="16"/>
    </row>
    <row r="6" customFormat="false" ht="23.85" hidden="false" customHeight="true" outlineLevel="0" collapsed="false">
      <c r="A6" s="14" t="s">
        <v>332</v>
      </c>
      <c r="B6" s="14"/>
      <c r="C6" s="60" t="str">
        <f aca="false">IF(IFERROR(INDEX('08 P6 dump W1'!$G$7:$G$46,MATCH("A1210",'08 P6 dump W1'!$A$7:$A$46,0)),"")="","",IF(ISNUMBER(IFERROR(INDEX('08 P6 dump W1'!$G$7:$G$46,MATCH("A1210",'08 P6 dump W1'!$A$7:$A$46,0)),"")),INT(IFERROR(INDEX('08 P6 dump W1'!$G$7:$G$46,MATCH("A1210",'08 P6 dump W1'!$A$7:$A$46,0)),"")),IFERROR(DATEVALUE(LEFT(TRIM(IFERROR(INDEX('08 P6 dump W1'!$G$7:$G$46,MATCH("A1210",'08 P6 dump W1'!$A$7:$A$46,0)),"")),9)),"check")))</f>
        <v/>
      </c>
      <c r="D6" s="14" t="s">
        <v>333</v>
      </c>
      <c r="E6" s="14"/>
      <c r="F6" s="14"/>
      <c r="G6" s="61" t="str">
        <f aca="false">IF(OR(C6="",'10 Baseline'!$F$34=""),"",NETWORKDAYS('10 Baseline'!$F$34,C6)-1)</f>
        <v/>
      </c>
      <c r="H6" s="14" t="s">
        <v>334</v>
      </c>
      <c r="I6" s="14"/>
      <c r="J6" s="62"/>
      <c r="K6" s="62"/>
      <c r="L6" s="62"/>
      <c r="M6" s="62"/>
      <c r="N6" s="62"/>
      <c r="O6" s="62"/>
      <c r="P6" s="62"/>
    </row>
    <row r="8" customFormat="false" ht="30" hidden="false" customHeight="true" outlineLevel="0" collapsed="false">
      <c r="A8" s="13" t="s">
        <v>249</v>
      </c>
      <c r="B8" s="13" t="s">
        <v>115</v>
      </c>
      <c r="C8" s="13" t="s">
        <v>116</v>
      </c>
      <c r="D8" s="13" t="s">
        <v>250</v>
      </c>
      <c r="E8" s="13" t="s">
        <v>293</v>
      </c>
      <c r="F8" s="13" t="s">
        <v>294</v>
      </c>
      <c r="G8" s="13" t="s">
        <v>335</v>
      </c>
      <c r="H8" s="13" t="s">
        <v>254</v>
      </c>
      <c r="I8" s="13" t="s">
        <v>336</v>
      </c>
      <c r="J8" s="13" t="s">
        <v>337</v>
      </c>
      <c r="K8" s="13" t="s">
        <v>338</v>
      </c>
      <c r="L8" s="13" t="s">
        <v>339</v>
      </c>
      <c r="M8" s="13" t="s">
        <v>340</v>
      </c>
      <c r="N8" s="13" t="s">
        <v>341</v>
      </c>
      <c r="O8" s="13" t="s">
        <v>342</v>
      </c>
      <c r="P8" s="13" t="s">
        <v>343</v>
      </c>
    </row>
    <row r="9" customFormat="false" ht="15" hidden="false" customHeight="false" outlineLevel="0" collapsed="false">
      <c r="A9" s="25" t="s">
        <v>99</v>
      </c>
      <c r="B9" s="25"/>
      <c r="C9" s="25"/>
      <c r="D9" s="25"/>
      <c r="E9" s="25"/>
      <c r="F9" s="25"/>
      <c r="G9" s="25"/>
      <c r="H9" s="25"/>
      <c r="I9" s="25"/>
      <c r="J9" s="25"/>
      <c r="K9" s="25"/>
      <c r="L9" s="25"/>
      <c r="M9" s="25"/>
      <c r="N9" s="25"/>
      <c r="O9" s="25"/>
      <c r="P9" s="25"/>
    </row>
    <row r="10" customFormat="false" ht="15" hidden="false" customHeight="false" outlineLevel="0" collapsed="false">
      <c r="A10" s="5" t="s">
        <v>127</v>
      </c>
      <c r="B10" s="11" t="s">
        <v>128</v>
      </c>
      <c r="C10" s="26" t="s">
        <v>98</v>
      </c>
      <c r="D10" s="63" t="str">
        <f aca="false">IF(IFERROR(INDEX('08 P6 dump W1'!$C$7:$C$46,MATCH($A10,'08 P6 dump W1'!$A$7:$A$46,0)),"")="","",TRIM(IFERROR(INDEX('08 P6 dump W1'!$C$7:$C$46,MATCH($A10,'08 P6 dump W1'!$A$7:$A$46,0)),"")))</f>
        <v/>
      </c>
      <c r="E10" s="50" t="str">
        <f aca="false">IF(IFERROR(INDEX('08 P6 dump W1'!$H$7:$H$46,MATCH($A10,'08 P6 dump W1'!$A$7:$A$46,0)),"")="","",IF(ISNUMBER(IFERROR(INDEX('08 P6 dump W1'!$H$7:$H$46,MATCH($A10,'08 P6 dump W1'!$A$7:$A$46,0)),"")),INT(IFERROR(INDEX('08 P6 dump W1'!$H$7:$H$46,MATCH($A10,'08 P6 dump W1'!$A$7:$A$46,0)),"")),IFERROR(DATEVALUE(LEFT(TRIM(IFERROR(INDEX('08 P6 dump W1'!$H$7:$H$46,MATCH($A10,'08 P6 dump W1'!$A$7:$A$46,0)),"")),9)),"check")))</f>
        <v/>
      </c>
      <c r="F10" s="50" t="str">
        <f aca="false">IF(IFERROR(INDEX('08 P6 dump W1'!$I$7:$I$46,MATCH($A10,'08 P6 dump W1'!$A$7:$A$46,0)),"")="","",IF(ISNUMBER(IFERROR(INDEX('08 P6 dump W1'!$I$7:$I$46,MATCH($A10,'08 P6 dump W1'!$A$7:$A$46,0)),"")),INT(IFERROR(INDEX('08 P6 dump W1'!$I$7:$I$46,MATCH($A10,'08 P6 dump W1'!$A$7:$A$46,0)),"")),IFERROR(DATEVALUE(LEFT(TRIM(IFERROR(INDEX('08 P6 dump W1'!$I$7:$I$46,MATCH($A10,'08 P6 dump W1'!$A$7:$A$46,0)),"")),9)),"check")))</f>
        <v/>
      </c>
      <c r="G10" s="55" t="str">
        <f aca="false">IF(IFERROR(INDEX('08 P6 dump W1'!$E$7:$E$46,MATCH($A10,'08 P6 dump W1'!$A$7:$A$46,0)),"")="","",IF(ISNUMBER(IFERROR(INDEX('08 P6 dump W1'!$E$7:$E$46,MATCH($A10,'08 P6 dump W1'!$A$7:$A$46,0)),"")),IFERROR(INDEX('08 P6 dump W1'!$E$7:$E$46,MATCH($A10,'08 P6 dump W1'!$A$7:$A$46,0)),""),IFERROR(VALUE(SUBSTITUTE(SUBSTITUTE(SUBSTITUTE(SUBSTITUTE(TRIM(IFERROR(INDEX('08 P6 dump W1'!$E$7:$E$46,MATCH($A10,'08 P6 dump W1'!$A$7:$A$46,0)),"")),"d",""),"h",""),"£",""),",","")),"check")))</f>
        <v/>
      </c>
      <c r="H10" s="64" t="str">
        <f aca="false">IF(IFERROR(INDEX('08 P6 dump W1'!$K$7:$K$46,MATCH($A10,'08 P6 dump W1'!$A$7:$A$46,0)),"")="","",IF(ISNUMBER(IFERROR(INDEX('08 P6 dump W1'!$K$7:$K$46,MATCH($A10,'08 P6 dump W1'!$A$7:$A$46,0)),"")),IF(IFERROR(INDEX('08 P6 dump W1'!$K$7:$K$46,MATCH($A10,'08 P6 dump W1'!$A$7:$A$46,0)),"")&gt;1,IFERROR(INDEX('08 P6 dump W1'!$K$7:$K$46,MATCH($A10,'08 P6 dump W1'!$A$7:$A$46,0)),"")/100,IFERROR(INDEX('08 P6 dump W1'!$K$7:$K$46,MATCH($A10,'08 P6 dump W1'!$A$7:$A$46,0)),"")),IFERROR(VALUE(SUBSTITUTE(IFERROR(INDEX('08 P6 dump W1'!$K$7:$K$46,MATCH($A10,'08 P6 dump W1'!$A$7:$A$46,0)),""),"%",""))/100,"check")))</f>
        <v/>
      </c>
      <c r="I10" s="53" t="str">
        <f aca="false">IF(IFERROR(INDEX('08 P6 dump W1'!$O$7:$O$46,MATCH($A10,'08 P6 dump W1'!$A$7:$A$46,0)),"")="","",IF(ISNUMBER(IFERROR(INDEX('08 P6 dump W1'!$O$7:$O$46,MATCH($A10,'08 P6 dump W1'!$A$7:$A$46,0)),"")),IFERROR(INDEX('08 P6 dump W1'!$O$7:$O$46,MATCH($A10,'08 P6 dump W1'!$A$7:$A$46,0)),""),IFERROR(VALUE(SUBSTITUTE(SUBSTITUTE(SUBSTITUTE(SUBSTITUTE(TRIM(IFERROR(INDEX('08 P6 dump W1'!$O$7:$O$46,MATCH($A10,'08 P6 dump W1'!$A$7:$A$46,0)),"")),"d",""),"h",""),"£",""),",","")),"check")))</f>
        <v/>
      </c>
      <c r="J10" s="53" t="str">
        <f aca="false">IF(IFERROR(INDEX('08 P6 dump W1'!$P$7:$P$46,MATCH($A10,'08 P6 dump W1'!$A$7:$A$46,0)),"")="","",IF(ISNUMBER(IFERROR(INDEX('08 P6 dump W1'!$P$7:$P$46,MATCH($A10,'08 P6 dump W1'!$A$7:$A$46,0)),"")),IFERROR(INDEX('08 P6 dump W1'!$P$7:$P$46,MATCH($A10,'08 P6 dump W1'!$A$7:$A$46,0)),""),IFERROR(VALUE(SUBSTITUTE(SUBSTITUTE(SUBSTITUTE(SUBSTITUTE(TRIM(IFERROR(INDEX('08 P6 dump W1'!$P$7:$P$46,MATCH($A10,'08 P6 dump W1'!$A$7:$A$46,0)),"")),"d",""),"h",""),"£",""),",","")),"check")))</f>
        <v/>
      </c>
      <c r="K10" s="53" t="str">
        <f aca="false">IF(IFERROR(INDEX('08 P6 dump W1'!$Q$7:$Q$46,MATCH($A10,'08 P6 dump W1'!$A$7:$A$46,0)),"")="","",IF(ISNUMBER(IFERROR(INDEX('08 P6 dump W1'!$Q$7:$Q$46,MATCH($A10,'08 P6 dump W1'!$A$7:$A$46,0)),"")),IFERROR(INDEX('08 P6 dump W1'!$Q$7:$Q$46,MATCH($A10,'08 P6 dump W1'!$A$7:$A$46,0)),""),IFERROR(VALUE(SUBSTITUTE(SUBSTITUTE(SUBSTITUTE(SUBSTITUTE(TRIM(IFERROR(INDEX('08 P6 dump W1'!$Q$7:$Q$46,MATCH($A10,'08 P6 dump W1'!$A$7:$A$46,0)),"")),"d",""),"h",""),"£",""),",","")),"check")))</f>
        <v/>
      </c>
      <c r="L10" s="53" t="str">
        <f aca="false">IF(IFERROR(INDEX('08 P6 dump W1'!$R$7:$R$46,MATCH($A10,'08 P6 dump W1'!$A$7:$A$46,0)),"")="","",IF(ISNUMBER(IFERROR(INDEX('08 P6 dump W1'!$R$7:$R$46,MATCH($A10,'08 P6 dump W1'!$A$7:$A$46,0)),"")),IFERROR(INDEX('08 P6 dump W1'!$R$7:$R$46,MATCH($A10,'08 P6 dump W1'!$A$7:$A$46,0)),""),IFERROR(VALUE(SUBSTITUTE(SUBSTITUTE(SUBSTITUTE(SUBSTITUTE(TRIM(IFERROR(INDEX('08 P6 dump W1'!$R$7:$R$46,MATCH($A10,'08 P6 dump W1'!$A$7:$A$46,0)),"")),"d",""),"h",""),"£",""),",","")),"check")))</f>
        <v/>
      </c>
      <c r="M10" s="34" t="str">
        <f aca="false">IF(OR(J10="",I10=""),"",J10-I10)</f>
        <v/>
      </c>
      <c r="N10" s="34" t="str">
        <f aca="false">IF(OR(J10="",K10=""),"",J10-K10)</f>
        <v/>
      </c>
      <c r="O10" s="34" t="str">
        <f aca="false">IF(OR(K10="",L10=""),"",K10+L10)</f>
        <v/>
      </c>
      <c r="P10" s="34" t="str">
        <f aca="false">IF(O10="","",'10 Baseline'!L7-O10)</f>
        <v/>
      </c>
    </row>
    <row r="11" customFormat="false" ht="15" hidden="false" customHeight="false" outlineLevel="0" collapsed="false">
      <c r="A11" s="25" t="s">
        <v>102</v>
      </c>
      <c r="B11" s="25"/>
      <c r="C11" s="25"/>
      <c r="D11" s="25"/>
      <c r="E11" s="25"/>
      <c r="F11" s="25"/>
      <c r="G11" s="25"/>
      <c r="H11" s="25"/>
      <c r="I11" s="25"/>
      <c r="J11" s="25"/>
      <c r="K11" s="25"/>
      <c r="L11" s="25"/>
      <c r="M11" s="25"/>
      <c r="N11" s="25"/>
      <c r="O11" s="25"/>
      <c r="P11" s="25"/>
    </row>
    <row r="12" customFormat="false" ht="15" hidden="false" customHeight="false" outlineLevel="0" collapsed="false">
      <c r="A12" s="5" t="s">
        <v>130</v>
      </c>
      <c r="B12" s="11" t="s">
        <v>131</v>
      </c>
      <c r="C12" s="26" t="s">
        <v>101</v>
      </c>
      <c r="D12" s="63" t="str">
        <f aca="false">IF(IFERROR(INDEX('08 P6 dump W1'!$C$7:$C$46,MATCH($A12,'08 P6 dump W1'!$A$7:$A$46,0)),"")="","",TRIM(IFERROR(INDEX('08 P6 dump W1'!$C$7:$C$46,MATCH($A12,'08 P6 dump W1'!$A$7:$A$46,0)),"")))</f>
        <v/>
      </c>
      <c r="E12" s="50" t="str">
        <f aca="false">IF(IFERROR(INDEX('08 P6 dump W1'!$H$7:$H$46,MATCH($A12,'08 P6 dump W1'!$A$7:$A$46,0)),"")="","",IF(ISNUMBER(IFERROR(INDEX('08 P6 dump W1'!$H$7:$H$46,MATCH($A12,'08 P6 dump W1'!$A$7:$A$46,0)),"")),INT(IFERROR(INDEX('08 P6 dump W1'!$H$7:$H$46,MATCH($A12,'08 P6 dump W1'!$A$7:$A$46,0)),"")),IFERROR(DATEVALUE(LEFT(TRIM(IFERROR(INDEX('08 P6 dump W1'!$H$7:$H$46,MATCH($A12,'08 P6 dump W1'!$A$7:$A$46,0)),"")),9)),"check")))</f>
        <v/>
      </c>
      <c r="F12" s="50" t="str">
        <f aca="false">IF(IFERROR(INDEX('08 P6 dump W1'!$I$7:$I$46,MATCH($A12,'08 P6 dump W1'!$A$7:$A$46,0)),"")="","",IF(ISNUMBER(IFERROR(INDEX('08 P6 dump W1'!$I$7:$I$46,MATCH($A12,'08 P6 dump W1'!$A$7:$A$46,0)),"")),INT(IFERROR(INDEX('08 P6 dump W1'!$I$7:$I$46,MATCH($A12,'08 P6 dump W1'!$A$7:$A$46,0)),"")),IFERROR(DATEVALUE(LEFT(TRIM(IFERROR(INDEX('08 P6 dump W1'!$I$7:$I$46,MATCH($A12,'08 P6 dump W1'!$A$7:$A$46,0)),"")),9)),"check")))</f>
        <v/>
      </c>
      <c r="G12" s="55" t="str">
        <f aca="false">IF(IFERROR(INDEX('08 P6 dump W1'!$E$7:$E$46,MATCH($A12,'08 P6 dump W1'!$A$7:$A$46,0)),"")="","",IF(ISNUMBER(IFERROR(INDEX('08 P6 dump W1'!$E$7:$E$46,MATCH($A12,'08 P6 dump W1'!$A$7:$A$46,0)),"")),IFERROR(INDEX('08 P6 dump W1'!$E$7:$E$46,MATCH($A12,'08 P6 dump W1'!$A$7:$A$46,0)),""),IFERROR(VALUE(SUBSTITUTE(SUBSTITUTE(SUBSTITUTE(SUBSTITUTE(TRIM(IFERROR(INDEX('08 P6 dump W1'!$E$7:$E$46,MATCH($A12,'08 P6 dump W1'!$A$7:$A$46,0)),"")),"d",""),"h",""),"£",""),",","")),"check")))</f>
        <v/>
      </c>
      <c r="H12" s="64" t="str">
        <f aca="false">IF(IFERROR(INDEX('08 P6 dump W1'!$K$7:$K$46,MATCH($A12,'08 P6 dump W1'!$A$7:$A$46,0)),"")="","",IF(ISNUMBER(IFERROR(INDEX('08 P6 dump W1'!$K$7:$K$46,MATCH($A12,'08 P6 dump W1'!$A$7:$A$46,0)),"")),IF(IFERROR(INDEX('08 P6 dump W1'!$K$7:$K$46,MATCH($A12,'08 P6 dump W1'!$A$7:$A$46,0)),"")&gt;1,IFERROR(INDEX('08 P6 dump W1'!$K$7:$K$46,MATCH($A12,'08 P6 dump W1'!$A$7:$A$46,0)),"")/100,IFERROR(INDEX('08 P6 dump W1'!$K$7:$K$46,MATCH($A12,'08 P6 dump W1'!$A$7:$A$46,0)),"")),IFERROR(VALUE(SUBSTITUTE(IFERROR(INDEX('08 P6 dump W1'!$K$7:$K$46,MATCH($A12,'08 P6 dump W1'!$A$7:$A$46,0)),""),"%",""))/100,"check")))</f>
        <v/>
      </c>
      <c r="I12" s="53" t="str">
        <f aca="false">IF(IFERROR(INDEX('08 P6 dump W1'!$O$7:$O$46,MATCH($A12,'08 P6 dump W1'!$A$7:$A$46,0)),"")="","",IF(ISNUMBER(IFERROR(INDEX('08 P6 dump W1'!$O$7:$O$46,MATCH($A12,'08 P6 dump W1'!$A$7:$A$46,0)),"")),IFERROR(INDEX('08 P6 dump W1'!$O$7:$O$46,MATCH($A12,'08 P6 dump W1'!$A$7:$A$46,0)),""),IFERROR(VALUE(SUBSTITUTE(SUBSTITUTE(SUBSTITUTE(SUBSTITUTE(TRIM(IFERROR(INDEX('08 P6 dump W1'!$O$7:$O$46,MATCH($A12,'08 P6 dump W1'!$A$7:$A$46,0)),"")),"d",""),"h",""),"£",""),",","")),"check")))</f>
        <v/>
      </c>
      <c r="J12" s="53" t="str">
        <f aca="false">IF(IFERROR(INDEX('08 P6 dump W1'!$P$7:$P$46,MATCH($A12,'08 P6 dump W1'!$A$7:$A$46,0)),"")="","",IF(ISNUMBER(IFERROR(INDEX('08 P6 dump W1'!$P$7:$P$46,MATCH($A12,'08 P6 dump W1'!$A$7:$A$46,0)),"")),IFERROR(INDEX('08 P6 dump W1'!$P$7:$P$46,MATCH($A12,'08 P6 dump W1'!$A$7:$A$46,0)),""),IFERROR(VALUE(SUBSTITUTE(SUBSTITUTE(SUBSTITUTE(SUBSTITUTE(TRIM(IFERROR(INDEX('08 P6 dump W1'!$P$7:$P$46,MATCH($A12,'08 P6 dump W1'!$A$7:$A$46,0)),"")),"d",""),"h",""),"£",""),",","")),"check")))</f>
        <v/>
      </c>
      <c r="K12" s="53" t="str">
        <f aca="false">IF(IFERROR(INDEX('08 P6 dump W1'!$Q$7:$Q$46,MATCH($A12,'08 P6 dump W1'!$A$7:$A$46,0)),"")="","",IF(ISNUMBER(IFERROR(INDEX('08 P6 dump W1'!$Q$7:$Q$46,MATCH($A12,'08 P6 dump W1'!$A$7:$A$46,0)),"")),IFERROR(INDEX('08 P6 dump W1'!$Q$7:$Q$46,MATCH($A12,'08 P6 dump W1'!$A$7:$A$46,0)),""),IFERROR(VALUE(SUBSTITUTE(SUBSTITUTE(SUBSTITUTE(SUBSTITUTE(TRIM(IFERROR(INDEX('08 P6 dump W1'!$Q$7:$Q$46,MATCH($A12,'08 P6 dump W1'!$A$7:$A$46,0)),"")),"d",""),"h",""),"£",""),",","")),"check")))</f>
        <v/>
      </c>
      <c r="L12" s="53" t="str">
        <f aca="false">IF(IFERROR(INDEX('08 P6 dump W1'!$R$7:$R$46,MATCH($A12,'08 P6 dump W1'!$A$7:$A$46,0)),"")="","",IF(ISNUMBER(IFERROR(INDEX('08 P6 dump W1'!$R$7:$R$46,MATCH($A12,'08 P6 dump W1'!$A$7:$A$46,0)),"")),IFERROR(INDEX('08 P6 dump W1'!$R$7:$R$46,MATCH($A12,'08 P6 dump W1'!$A$7:$A$46,0)),""),IFERROR(VALUE(SUBSTITUTE(SUBSTITUTE(SUBSTITUTE(SUBSTITUTE(TRIM(IFERROR(INDEX('08 P6 dump W1'!$R$7:$R$46,MATCH($A12,'08 P6 dump W1'!$A$7:$A$46,0)),"")),"d",""),"h",""),"£",""),",","")),"check")))</f>
        <v/>
      </c>
      <c r="M12" s="34" t="str">
        <f aca="false">IF(OR(J12="",I12=""),"",J12-I12)</f>
        <v/>
      </c>
      <c r="N12" s="34" t="str">
        <f aca="false">IF(OR(J12="",K12=""),"",J12-K12)</f>
        <v/>
      </c>
      <c r="O12" s="34" t="str">
        <f aca="false">IF(OR(K12="",L12=""),"",K12+L12)</f>
        <v/>
      </c>
      <c r="P12" s="34" t="str">
        <f aca="false">IF(O12="","",'10 Baseline'!L9-O12)</f>
        <v/>
      </c>
    </row>
    <row r="13" customFormat="false" ht="15" hidden="false" customHeight="false" outlineLevel="0" collapsed="false">
      <c r="A13" s="5" t="s">
        <v>134</v>
      </c>
      <c r="B13" s="11" t="s">
        <v>135</v>
      </c>
      <c r="C13" s="26" t="s">
        <v>101</v>
      </c>
      <c r="D13" s="63" t="str">
        <f aca="false">IF(IFERROR(INDEX('08 P6 dump W1'!$C$7:$C$46,MATCH($A13,'08 P6 dump W1'!$A$7:$A$46,0)),"")="","",TRIM(IFERROR(INDEX('08 P6 dump W1'!$C$7:$C$46,MATCH($A13,'08 P6 dump W1'!$A$7:$A$46,0)),"")))</f>
        <v/>
      </c>
      <c r="E13" s="50" t="str">
        <f aca="false">IF(IFERROR(INDEX('08 P6 dump W1'!$H$7:$H$46,MATCH($A13,'08 P6 dump W1'!$A$7:$A$46,0)),"")="","",IF(ISNUMBER(IFERROR(INDEX('08 P6 dump W1'!$H$7:$H$46,MATCH($A13,'08 P6 dump W1'!$A$7:$A$46,0)),"")),INT(IFERROR(INDEX('08 P6 dump W1'!$H$7:$H$46,MATCH($A13,'08 P6 dump W1'!$A$7:$A$46,0)),"")),IFERROR(DATEVALUE(LEFT(TRIM(IFERROR(INDEX('08 P6 dump W1'!$H$7:$H$46,MATCH($A13,'08 P6 dump W1'!$A$7:$A$46,0)),"")),9)),"check")))</f>
        <v/>
      </c>
      <c r="F13" s="50" t="str">
        <f aca="false">IF(IFERROR(INDEX('08 P6 dump W1'!$I$7:$I$46,MATCH($A13,'08 P6 dump W1'!$A$7:$A$46,0)),"")="","",IF(ISNUMBER(IFERROR(INDEX('08 P6 dump W1'!$I$7:$I$46,MATCH($A13,'08 P6 dump W1'!$A$7:$A$46,0)),"")),INT(IFERROR(INDEX('08 P6 dump W1'!$I$7:$I$46,MATCH($A13,'08 P6 dump W1'!$A$7:$A$46,0)),"")),IFERROR(DATEVALUE(LEFT(TRIM(IFERROR(INDEX('08 P6 dump W1'!$I$7:$I$46,MATCH($A13,'08 P6 dump W1'!$A$7:$A$46,0)),"")),9)),"check")))</f>
        <v/>
      </c>
      <c r="G13" s="55" t="str">
        <f aca="false">IF(IFERROR(INDEX('08 P6 dump W1'!$E$7:$E$46,MATCH($A13,'08 P6 dump W1'!$A$7:$A$46,0)),"")="","",IF(ISNUMBER(IFERROR(INDEX('08 P6 dump W1'!$E$7:$E$46,MATCH($A13,'08 P6 dump W1'!$A$7:$A$46,0)),"")),IFERROR(INDEX('08 P6 dump W1'!$E$7:$E$46,MATCH($A13,'08 P6 dump W1'!$A$7:$A$46,0)),""),IFERROR(VALUE(SUBSTITUTE(SUBSTITUTE(SUBSTITUTE(SUBSTITUTE(TRIM(IFERROR(INDEX('08 P6 dump W1'!$E$7:$E$46,MATCH($A13,'08 P6 dump W1'!$A$7:$A$46,0)),"")),"d",""),"h",""),"£",""),",","")),"check")))</f>
        <v/>
      </c>
      <c r="H13" s="64" t="str">
        <f aca="false">IF(IFERROR(INDEX('08 P6 dump W1'!$K$7:$K$46,MATCH($A13,'08 P6 dump W1'!$A$7:$A$46,0)),"")="","",IF(ISNUMBER(IFERROR(INDEX('08 P6 dump W1'!$K$7:$K$46,MATCH($A13,'08 P6 dump W1'!$A$7:$A$46,0)),"")),IF(IFERROR(INDEX('08 P6 dump W1'!$K$7:$K$46,MATCH($A13,'08 P6 dump W1'!$A$7:$A$46,0)),"")&gt;1,IFERROR(INDEX('08 P6 dump W1'!$K$7:$K$46,MATCH($A13,'08 P6 dump W1'!$A$7:$A$46,0)),"")/100,IFERROR(INDEX('08 P6 dump W1'!$K$7:$K$46,MATCH($A13,'08 P6 dump W1'!$A$7:$A$46,0)),"")),IFERROR(VALUE(SUBSTITUTE(IFERROR(INDEX('08 P6 dump W1'!$K$7:$K$46,MATCH($A13,'08 P6 dump W1'!$A$7:$A$46,0)),""),"%",""))/100,"check")))</f>
        <v/>
      </c>
      <c r="I13" s="53" t="str">
        <f aca="false">IF(IFERROR(INDEX('08 P6 dump W1'!$O$7:$O$46,MATCH($A13,'08 P6 dump W1'!$A$7:$A$46,0)),"")="","",IF(ISNUMBER(IFERROR(INDEX('08 P6 dump W1'!$O$7:$O$46,MATCH($A13,'08 P6 dump W1'!$A$7:$A$46,0)),"")),IFERROR(INDEX('08 P6 dump W1'!$O$7:$O$46,MATCH($A13,'08 P6 dump W1'!$A$7:$A$46,0)),""),IFERROR(VALUE(SUBSTITUTE(SUBSTITUTE(SUBSTITUTE(SUBSTITUTE(TRIM(IFERROR(INDEX('08 P6 dump W1'!$O$7:$O$46,MATCH($A13,'08 P6 dump W1'!$A$7:$A$46,0)),"")),"d",""),"h",""),"£",""),",","")),"check")))</f>
        <v/>
      </c>
      <c r="J13" s="53" t="str">
        <f aca="false">IF(IFERROR(INDEX('08 P6 dump W1'!$P$7:$P$46,MATCH($A13,'08 P6 dump W1'!$A$7:$A$46,0)),"")="","",IF(ISNUMBER(IFERROR(INDEX('08 P6 dump W1'!$P$7:$P$46,MATCH($A13,'08 P6 dump W1'!$A$7:$A$46,0)),"")),IFERROR(INDEX('08 P6 dump W1'!$P$7:$P$46,MATCH($A13,'08 P6 dump W1'!$A$7:$A$46,0)),""),IFERROR(VALUE(SUBSTITUTE(SUBSTITUTE(SUBSTITUTE(SUBSTITUTE(TRIM(IFERROR(INDEX('08 P6 dump W1'!$P$7:$P$46,MATCH($A13,'08 P6 dump W1'!$A$7:$A$46,0)),"")),"d",""),"h",""),"£",""),",","")),"check")))</f>
        <v/>
      </c>
      <c r="K13" s="53" t="str">
        <f aca="false">IF(IFERROR(INDEX('08 P6 dump W1'!$Q$7:$Q$46,MATCH($A13,'08 P6 dump W1'!$A$7:$A$46,0)),"")="","",IF(ISNUMBER(IFERROR(INDEX('08 P6 dump W1'!$Q$7:$Q$46,MATCH($A13,'08 P6 dump W1'!$A$7:$A$46,0)),"")),IFERROR(INDEX('08 P6 dump W1'!$Q$7:$Q$46,MATCH($A13,'08 P6 dump W1'!$A$7:$A$46,0)),""),IFERROR(VALUE(SUBSTITUTE(SUBSTITUTE(SUBSTITUTE(SUBSTITUTE(TRIM(IFERROR(INDEX('08 P6 dump W1'!$Q$7:$Q$46,MATCH($A13,'08 P6 dump W1'!$A$7:$A$46,0)),"")),"d",""),"h",""),"£",""),",","")),"check")))</f>
        <v/>
      </c>
      <c r="L13" s="53" t="str">
        <f aca="false">IF(IFERROR(INDEX('08 P6 dump W1'!$R$7:$R$46,MATCH($A13,'08 P6 dump W1'!$A$7:$A$46,0)),"")="","",IF(ISNUMBER(IFERROR(INDEX('08 P6 dump W1'!$R$7:$R$46,MATCH($A13,'08 P6 dump W1'!$A$7:$A$46,0)),"")),IFERROR(INDEX('08 P6 dump W1'!$R$7:$R$46,MATCH($A13,'08 P6 dump W1'!$A$7:$A$46,0)),""),IFERROR(VALUE(SUBSTITUTE(SUBSTITUTE(SUBSTITUTE(SUBSTITUTE(TRIM(IFERROR(INDEX('08 P6 dump W1'!$R$7:$R$46,MATCH($A13,'08 P6 dump W1'!$A$7:$A$46,0)),"")),"d",""),"h",""),"£",""),",","")),"check")))</f>
        <v/>
      </c>
      <c r="M13" s="34" t="str">
        <f aca="false">IF(OR(J13="",I13=""),"",J13-I13)</f>
        <v/>
      </c>
      <c r="N13" s="34" t="str">
        <f aca="false">IF(OR(J13="",K13=""),"",J13-K13)</f>
        <v/>
      </c>
      <c r="O13" s="34" t="str">
        <f aca="false">IF(OR(K13="",L13=""),"",K13+L13)</f>
        <v/>
      </c>
      <c r="P13" s="34" t="str">
        <f aca="false">IF(O13="","",'10 Baseline'!L10-O13)</f>
        <v/>
      </c>
    </row>
    <row r="14" customFormat="false" ht="15" hidden="false" customHeight="false" outlineLevel="0" collapsed="false">
      <c r="A14" s="5" t="s">
        <v>140</v>
      </c>
      <c r="B14" s="11" t="s">
        <v>141</v>
      </c>
      <c r="C14" s="26" t="s">
        <v>101</v>
      </c>
      <c r="D14" s="63" t="str">
        <f aca="false">IF(IFERROR(INDEX('08 P6 dump W1'!$C$7:$C$46,MATCH($A14,'08 P6 dump W1'!$A$7:$A$46,0)),"")="","",TRIM(IFERROR(INDEX('08 P6 dump W1'!$C$7:$C$46,MATCH($A14,'08 P6 dump W1'!$A$7:$A$46,0)),"")))</f>
        <v/>
      </c>
      <c r="E14" s="50" t="str">
        <f aca="false">IF(IFERROR(INDEX('08 P6 dump W1'!$H$7:$H$46,MATCH($A14,'08 P6 dump W1'!$A$7:$A$46,0)),"")="","",IF(ISNUMBER(IFERROR(INDEX('08 P6 dump W1'!$H$7:$H$46,MATCH($A14,'08 P6 dump W1'!$A$7:$A$46,0)),"")),INT(IFERROR(INDEX('08 P6 dump W1'!$H$7:$H$46,MATCH($A14,'08 P6 dump W1'!$A$7:$A$46,0)),"")),IFERROR(DATEVALUE(LEFT(TRIM(IFERROR(INDEX('08 P6 dump W1'!$H$7:$H$46,MATCH($A14,'08 P6 dump W1'!$A$7:$A$46,0)),"")),9)),"check")))</f>
        <v/>
      </c>
      <c r="F14" s="50" t="str">
        <f aca="false">IF(IFERROR(INDEX('08 P6 dump W1'!$I$7:$I$46,MATCH($A14,'08 P6 dump W1'!$A$7:$A$46,0)),"")="","",IF(ISNUMBER(IFERROR(INDEX('08 P6 dump W1'!$I$7:$I$46,MATCH($A14,'08 P6 dump W1'!$A$7:$A$46,0)),"")),INT(IFERROR(INDEX('08 P6 dump W1'!$I$7:$I$46,MATCH($A14,'08 P6 dump W1'!$A$7:$A$46,0)),"")),IFERROR(DATEVALUE(LEFT(TRIM(IFERROR(INDEX('08 P6 dump W1'!$I$7:$I$46,MATCH($A14,'08 P6 dump W1'!$A$7:$A$46,0)),"")),9)),"check")))</f>
        <v/>
      </c>
      <c r="G14" s="55" t="str">
        <f aca="false">IF(IFERROR(INDEX('08 P6 dump W1'!$E$7:$E$46,MATCH($A14,'08 P6 dump W1'!$A$7:$A$46,0)),"")="","",IF(ISNUMBER(IFERROR(INDEX('08 P6 dump W1'!$E$7:$E$46,MATCH($A14,'08 P6 dump W1'!$A$7:$A$46,0)),"")),IFERROR(INDEX('08 P6 dump W1'!$E$7:$E$46,MATCH($A14,'08 P6 dump W1'!$A$7:$A$46,0)),""),IFERROR(VALUE(SUBSTITUTE(SUBSTITUTE(SUBSTITUTE(SUBSTITUTE(TRIM(IFERROR(INDEX('08 P6 dump W1'!$E$7:$E$46,MATCH($A14,'08 P6 dump W1'!$A$7:$A$46,0)),"")),"d",""),"h",""),"£",""),",","")),"check")))</f>
        <v/>
      </c>
      <c r="H14" s="64" t="str">
        <f aca="false">IF(IFERROR(INDEX('08 P6 dump W1'!$K$7:$K$46,MATCH($A14,'08 P6 dump W1'!$A$7:$A$46,0)),"")="","",IF(ISNUMBER(IFERROR(INDEX('08 P6 dump W1'!$K$7:$K$46,MATCH($A14,'08 P6 dump W1'!$A$7:$A$46,0)),"")),IF(IFERROR(INDEX('08 P6 dump W1'!$K$7:$K$46,MATCH($A14,'08 P6 dump W1'!$A$7:$A$46,0)),"")&gt;1,IFERROR(INDEX('08 P6 dump W1'!$K$7:$K$46,MATCH($A14,'08 P6 dump W1'!$A$7:$A$46,0)),"")/100,IFERROR(INDEX('08 P6 dump W1'!$K$7:$K$46,MATCH($A14,'08 P6 dump W1'!$A$7:$A$46,0)),"")),IFERROR(VALUE(SUBSTITUTE(IFERROR(INDEX('08 P6 dump W1'!$K$7:$K$46,MATCH($A14,'08 P6 dump W1'!$A$7:$A$46,0)),""),"%",""))/100,"check")))</f>
        <v/>
      </c>
      <c r="I14" s="53" t="str">
        <f aca="false">IF(IFERROR(INDEX('08 P6 dump W1'!$O$7:$O$46,MATCH($A14,'08 P6 dump W1'!$A$7:$A$46,0)),"")="","",IF(ISNUMBER(IFERROR(INDEX('08 P6 dump W1'!$O$7:$O$46,MATCH($A14,'08 P6 dump W1'!$A$7:$A$46,0)),"")),IFERROR(INDEX('08 P6 dump W1'!$O$7:$O$46,MATCH($A14,'08 P6 dump W1'!$A$7:$A$46,0)),""),IFERROR(VALUE(SUBSTITUTE(SUBSTITUTE(SUBSTITUTE(SUBSTITUTE(TRIM(IFERROR(INDEX('08 P6 dump W1'!$O$7:$O$46,MATCH($A14,'08 P6 dump W1'!$A$7:$A$46,0)),"")),"d",""),"h",""),"£",""),",","")),"check")))</f>
        <v/>
      </c>
      <c r="J14" s="53" t="str">
        <f aca="false">IF(IFERROR(INDEX('08 P6 dump W1'!$P$7:$P$46,MATCH($A14,'08 P6 dump W1'!$A$7:$A$46,0)),"")="","",IF(ISNUMBER(IFERROR(INDEX('08 P6 dump W1'!$P$7:$P$46,MATCH($A14,'08 P6 dump W1'!$A$7:$A$46,0)),"")),IFERROR(INDEX('08 P6 dump W1'!$P$7:$P$46,MATCH($A14,'08 P6 dump W1'!$A$7:$A$46,0)),""),IFERROR(VALUE(SUBSTITUTE(SUBSTITUTE(SUBSTITUTE(SUBSTITUTE(TRIM(IFERROR(INDEX('08 P6 dump W1'!$P$7:$P$46,MATCH($A14,'08 P6 dump W1'!$A$7:$A$46,0)),"")),"d",""),"h",""),"£",""),",","")),"check")))</f>
        <v/>
      </c>
      <c r="K14" s="53" t="str">
        <f aca="false">IF(IFERROR(INDEX('08 P6 dump W1'!$Q$7:$Q$46,MATCH($A14,'08 P6 dump W1'!$A$7:$A$46,0)),"")="","",IF(ISNUMBER(IFERROR(INDEX('08 P6 dump W1'!$Q$7:$Q$46,MATCH($A14,'08 P6 dump W1'!$A$7:$A$46,0)),"")),IFERROR(INDEX('08 P6 dump W1'!$Q$7:$Q$46,MATCH($A14,'08 P6 dump W1'!$A$7:$A$46,0)),""),IFERROR(VALUE(SUBSTITUTE(SUBSTITUTE(SUBSTITUTE(SUBSTITUTE(TRIM(IFERROR(INDEX('08 P6 dump W1'!$Q$7:$Q$46,MATCH($A14,'08 P6 dump W1'!$A$7:$A$46,0)),"")),"d",""),"h",""),"£",""),",","")),"check")))</f>
        <v/>
      </c>
      <c r="L14" s="53" t="str">
        <f aca="false">IF(IFERROR(INDEX('08 P6 dump W1'!$R$7:$R$46,MATCH($A14,'08 P6 dump W1'!$A$7:$A$46,0)),"")="","",IF(ISNUMBER(IFERROR(INDEX('08 P6 dump W1'!$R$7:$R$46,MATCH($A14,'08 P6 dump W1'!$A$7:$A$46,0)),"")),IFERROR(INDEX('08 P6 dump W1'!$R$7:$R$46,MATCH($A14,'08 P6 dump W1'!$A$7:$A$46,0)),""),IFERROR(VALUE(SUBSTITUTE(SUBSTITUTE(SUBSTITUTE(SUBSTITUTE(TRIM(IFERROR(INDEX('08 P6 dump W1'!$R$7:$R$46,MATCH($A14,'08 P6 dump W1'!$A$7:$A$46,0)),"")),"d",""),"h",""),"£",""),",","")),"check")))</f>
        <v/>
      </c>
      <c r="M14" s="34" t="str">
        <f aca="false">IF(OR(J14="",I14=""),"",J14-I14)</f>
        <v/>
      </c>
      <c r="N14" s="34" t="str">
        <f aca="false">IF(OR(J14="",K14=""),"",J14-K14)</f>
        <v/>
      </c>
      <c r="O14" s="34" t="str">
        <f aca="false">IF(OR(K14="",L14=""),"",K14+L14)</f>
        <v/>
      </c>
      <c r="P14" s="34" t="str">
        <f aca="false">IF(O14="","",'10 Baseline'!L11-O14)</f>
        <v/>
      </c>
    </row>
    <row r="15" customFormat="false" ht="15" hidden="false" customHeight="false" outlineLevel="0" collapsed="false">
      <c r="A15" s="5" t="s">
        <v>145</v>
      </c>
      <c r="B15" s="11" t="s">
        <v>146</v>
      </c>
      <c r="C15" s="26" t="s">
        <v>101</v>
      </c>
      <c r="D15" s="63" t="str">
        <f aca="false">IF(IFERROR(INDEX('08 P6 dump W1'!$C$7:$C$46,MATCH($A15,'08 P6 dump W1'!$A$7:$A$46,0)),"")="","",TRIM(IFERROR(INDEX('08 P6 dump W1'!$C$7:$C$46,MATCH($A15,'08 P6 dump W1'!$A$7:$A$46,0)),"")))</f>
        <v/>
      </c>
      <c r="E15" s="50" t="str">
        <f aca="false">IF(IFERROR(INDEX('08 P6 dump W1'!$H$7:$H$46,MATCH($A15,'08 P6 dump W1'!$A$7:$A$46,0)),"")="","",IF(ISNUMBER(IFERROR(INDEX('08 P6 dump W1'!$H$7:$H$46,MATCH($A15,'08 P6 dump W1'!$A$7:$A$46,0)),"")),INT(IFERROR(INDEX('08 P6 dump W1'!$H$7:$H$46,MATCH($A15,'08 P6 dump W1'!$A$7:$A$46,0)),"")),IFERROR(DATEVALUE(LEFT(TRIM(IFERROR(INDEX('08 P6 dump W1'!$H$7:$H$46,MATCH($A15,'08 P6 dump W1'!$A$7:$A$46,0)),"")),9)),"check")))</f>
        <v/>
      </c>
      <c r="F15" s="50" t="str">
        <f aca="false">IF(IFERROR(INDEX('08 P6 dump W1'!$I$7:$I$46,MATCH($A15,'08 P6 dump W1'!$A$7:$A$46,0)),"")="","",IF(ISNUMBER(IFERROR(INDEX('08 P6 dump W1'!$I$7:$I$46,MATCH($A15,'08 P6 dump W1'!$A$7:$A$46,0)),"")),INT(IFERROR(INDEX('08 P6 dump W1'!$I$7:$I$46,MATCH($A15,'08 P6 dump W1'!$A$7:$A$46,0)),"")),IFERROR(DATEVALUE(LEFT(TRIM(IFERROR(INDEX('08 P6 dump W1'!$I$7:$I$46,MATCH($A15,'08 P6 dump W1'!$A$7:$A$46,0)),"")),9)),"check")))</f>
        <v/>
      </c>
      <c r="G15" s="55" t="str">
        <f aca="false">IF(IFERROR(INDEX('08 P6 dump W1'!$E$7:$E$46,MATCH($A15,'08 P6 dump W1'!$A$7:$A$46,0)),"")="","",IF(ISNUMBER(IFERROR(INDEX('08 P6 dump W1'!$E$7:$E$46,MATCH($A15,'08 P6 dump W1'!$A$7:$A$46,0)),"")),IFERROR(INDEX('08 P6 dump W1'!$E$7:$E$46,MATCH($A15,'08 P6 dump W1'!$A$7:$A$46,0)),""),IFERROR(VALUE(SUBSTITUTE(SUBSTITUTE(SUBSTITUTE(SUBSTITUTE(TRIM(IFERROR(INDEX('08 P6 dump W1'!$E$7:$E$46,MATCH($A15,'08 P6 dump W1'!$A$7:$A$46,0)),"")),"d",""),"h",""),"£",""),",","")),"check")))</f>
        <v/>
      </c>
      <c r="H15" s="64" t="str">
        <f aca="false">IF(IFERROR(INDEX('08 P6 dump W1'!$K$7:$K$46,MATCH($A15,'08 P6 dump W1'!$A$7:$A$46,0)),"")="","",IF(ISNUMBER(IFERROR(INDEX('08 P6 dump W1'!$K$7:$K$46,MATCH($A15,'08 P6 dump W1'!$A$7:$A$46,0)),"")),IF(IFERROR(INDEX('08 P6 dump W1'!$K$7:$K$46,MATCH($A15,'08 P6 dump W1'!$A$7:$A$46,0)),"")&gt;1,IFERROR(INDEX('08 P6 dump W1'!$K$7:$K$46,MATCH($A15,'08 P6 dump W1'!$A$7:$A$46,0)),"")/100,IFERROR(INDEX('08 P6 dump W1'!$K$7:$K$46,MATCH($A15,'08 P6 dump W1'!$A$7:$A$46,0)),"")),IFERROR(VALUE(SUBSTITUTE(IFERROR(INDEX('08 P6 dump W1'!$K$7:$K$46,MATCH($A15,'08 P6 dump W1'!$A$7:$A$46,0)),""),"%",""))/100,"check")))</f>
        <v/>
      </c>
      <c r="I15" s="53" t="str">
        <f aca="false">IF(IFERROR(INDEX('08 P6 dump W1'!$O$7:$O$46,MATCH($A15,'08 P6 dump W1'!$A$7:$A$46,0)),"")="","",IF(ISNUMBER(IFERROR(INDEX('08 P6 dump W1'!$O$7:$O$46,MATCH($A15,'08 P6 dump W1'!$A$7:$A$46,0)),"")),IFERROR(INDEX('08 P6 dump W1'!$O$7:$O$46,MATCH($A15,'08 P6 dump W1'!$A$7:$A$46,0)),""),IFERROR(VALUE(SUBSTITUTE(SUBSTITUTE(SUBSTITUTE(SUBSTITUTE(TRIM(IFERROR(INDEX('08 P6 dump W1'!$O$7:$O$46,MATCH($A15,'08 P6 dump W1'!$A$7:$A$46,0)),"")),"d",""),"h",""),"£",""),",","")),"check")))</f>
        <v/>
      </c>
      <c r="J15" s="53" t="str">
        <f aca="false">IF(IFERROR(INDEX('08 P6 dump W1'!$P$7:$P$46,MATCH($A15,'08 P6 dump W1'!$A$7:$A$46,0)),"")="","",IF(ISNUMBER(IFERROR(INDEX('08 P6 dump W1'!$P$7:$P$46,MATCH($A15,'08 P6 dump W1'!$A$7:$A$46,0)),"")),IFERROR(INDEX('08 P6 dump W1'!$P$7:$P$46,MATCH($A15,'08 P6 dump W1'!$A$7:$A$46,0)),""),IFERROR(VALUE(SUBSTITUTE(SUBSTITUTE(SUBSTITUTE(SUBSTITUTE(TRIM(IFERROR(INDEX('08 P6 dump W1'!$P$7:$P$46,MATCH($A15,'08 P6 dump W1'!$A$7:$A$46,0)),"")),"d",""),"h",""),"£",""),",","")),"check")))</f>
        <v/>
      </c>
      <c r="K15" s="53" t="str">
        <f aca="false">IF(IFERROR(INDEX('08 P6 dump W1'!$Q$7:$Q$46,MATCH($A15,'08 P6 dump W1'!$A$7:$A$46,0)),"")="","",IF(ISNUMBER(IFERROR(INDEX('08 P6 dump W1'!$Q$7:$Q$46,MATCH($A15,'08 P6 dump W1'!$A$7:$A$46,0)),"")),IFERROR(INDEX('08 P6 dump W1'!$Q$7:$Q$46,MATCH($A15,'08 P6 dump W1'!$A$7:$A$46,0)),""),IFERROR(VALUE(SUBSTITUTE(SUBSTITUTE(SUBSTITUTE(SUBSTITUTE(TRIM(IFERROR(INDEX('08 P6 dump W1'!$Q$7:$Q$46,MATCH($A15,'08 P6 dump W1'!$A$7:$A$46,0)),"")),"d",""),"h",""),"£",""),",","")),"check")))</f>
        <v/>
      </c>
      <c r="L15" s="53" t="str">
        <f aca="false">IF(IFERROR(INDEX('08 P6 dump W1'!$R$7:$R$46,MATCH($A15,'08 P6 dump W1'!$A$7:$A$46,0)),"")="","",IF(ISNUMBER(IFERROR(INDEX('08 P6 dump W1'!$R$7:$R$46,MATCH($A15,'08 P6 dump W1'!$A$7:$A$46,0)),"")),IFERROR(INDEX('08 P6 dump W1'!$R$7:$R$46,MATCH($A15,'08 P6 dump W1'!$A$7:$A$46,0)),""),IFERROR(VALUE(SUBSTITUTE(SUBSTITUTE(SUBSTITUTE(SUBSTITUTE(TRIM(IFERROR(INDEX('08 P6 dump W1'!$R$7:$R$46,MATCH($A15,'08 P6 dump W1'!$A$7:$A$46,0)),"")),"d",""),"h",""),"£",""),",","")),"check")))</f>
        <v/>
      </c>
      <c r="M15" s="34" t="str">
        <f aca="false">IF(OR(J15="",I15=""),"",J15-I15)</f>
        <v/>
      </c>
      <c r="N15" s="34" t="str">
        <f aca="false">IF(OR(J15="",K15=""),"",J15-K15)</f>
        <v/>
      </c>
      <c r="O15" s="34" t="str">
        <f aca="false">IF(OR(K15="",L15=""),"",K15+L15)</f>
        <v/>
      </c>
      <c r="P15" s="34" t="str">
        <f aca="false">IF(O15="","",'10 Baseline'!L12-O15)</f>
        <v/>
      </c>
    </row>
    <row r="16" customFormat="false" ht="15" hidden="false" customHeight="false" outlineLevel="0" collapsed="false">
      <c r="A16" s="5" t="s">
        <v>150</v>
      </c>
      <c r="B16" s="11" t="s">
        <v>151</v>
      </c>
      <c r="C16" s="26" t="s">
        <v>101</v>
      </c>
      <c r="D16" s="63" t="str">
        <f aca="false">IF(IFERROR(INDEX('08 P6 dump W1'!$C$7:$C$46,MATCH($A16,'08 P6 dump W1'!$A$7:$A$46,0)),"")="","",TRIM(IFERROR(INDEX('08 P6 dump W1'!$C$7:$C$46,MATCH($A16,'08 P6 dump W1'!$A$7:$A$46,0)),"")))</f>
        <v/>
      </c>
      <c r="E16" s="50" t="str">
        <f aca="false">IF(IFERROR(INDEX('08 P6 dump W1'!$H$7:$H$46,MATCH($A16,'08 P6 dump W1'!$A$7:$A$46,0)),"")="","",IF(ISNUMBER(IFERROR(INDEX('08 P6 dump W1'!$H$7:$H$46,MATCH($A16,'08 P6 dump W1'!$A$7:$A$46,0)),"")),INT(IFERROR(INDEX('08 P6 dump W1'!$H$7:$H$46,MATCH($A16,'08 P6 dump W1'!$A$7:$A$46,0)),"")),IFERROR(DATEVALUE(LEFT(TRIM(IFERROR(INDEX('08 P6 dump W1'!$H$7:$H$46,MATCH($A16,'08 P6 dump W1'!$A$7:$A$46,0)),"")),9)),"check")))</f>
        <v/>
      </c>
      <c r="F16" s="50" t="str">
        <f aca="false">IF(IFERROR(INDEX('08 P6 dump W1'!$I$7:$I$46,MATCH($A16,'08 P6 dump W1'!$A$7:$A$46,0)),"")="","",IF(ISNUMBER(IFERROR(INDEX('08 P6 dump W1'!$I$7:$I$46,MATCH($A16,'08 P6 dump W1'!$A$7:$A$46,0)),"")),INT(IFERROR(INDEX('08 P6 dump W1'!$I$7:$I$46,MATCH($A16,'08 P6 dump W1'!$A$7:$A$46,0)),"")),IFERROR(DATEVALUE(LEFT(TRIM(IFERROR(INDEX('08 P6 dump W1'!$I$7:$I$46,MATCH($A16,'08 P6 dump W1'!$A$7:$A$46,0)),"")),9)),"check")))</f>
        <v/>
      </c>
      <c r="G16" s="55" t="str">
        <f aca="false">IF(IFERROR(INDEX('08 P6 dump W1'!$E$7:$E$46,MATCH($A16,'08 P6 dump W1'!$A$7:$A$46,0)),"")="","",IF(ISNUMBER(IFERROR(INDEX('08 P6 dump W1'!$E$7:$E$46,MATCH($A16,'08 P6 dump W1'!$A$7:$A$46,0)),"")),IFERROR(INDEX('08 P6 dump W1'!$E$7:$E$46,MATCH($A16,'08 P6 dump W1'!$A$7:$A$46,0)),""),IFERROR(VALUE(SUBSTITUTE(SUBSTITUTE(SUBSTITUTE(SUBSTITUTE(TRIM(IFERROR(INDEX('08 P6 dump W1'!$E$7:$E$46,MATCH($A16,'08 P6 dump W1'!$A$7:$A$46,0)),"")),"d",""),"h",""),"£",""),",","")),"check")))</f>
        <v/>
      </c>
      <c r="H16" s="64" t="str">
        <f aca="false">IF(IFERROR(INDEX('08 P6 dump W1'!$K$7:$K$46,MATCH($A16,'08 P6 dump W1'!$A$7:$A$46,0)),"")="","",IF(ISNUMBER(IFERROR(INDEX('08 P6 dump W1'!$K$7:$K$46,MATCH($A16,'08 P6 dump W1'!$A$7:$A$46,0)),"")),IF(IFERROR(INDEX('08 P6 dump W1'!$K$7:$K$46,MATCH($A16,'08 P6 dump W1'!$A$7:$A$46,0)),"")&gt;1,IFERROR(INDEX('08 P6 dump W1'!$K$7:$K$46,MATCH($A16,'08 P6 dump W1'!$A$7:$A$46,0)),"")/100,IFERROR(INDEX('08 P6 dump W1'!$K$7:$K$46,MATCH($A16,'08 P6 dump W1'!$A$7:$A$46,0)),"")),IFERROR(VALUE(SUBSTITUTE(IFERROR(INDEX('08 P6 dump W1'!$K$7:$K$46,MATCH($A16,'08 P6 dump W1'!$A$7:$A$46,0)),""),"%",""))/100,"check")))</f>
        <v/>
      </c>
      <c r="I16" s="53" t="str">
        <f aca="false">IF(IFERROR(INDEX('08 P6 dump W1'!$O$7:$O$46,MATCH($A16,'08 P6 dump W1'!$A$7:$A$46,0)),"")="","",IF(ISNUMBER(IFERROR(INDEX('08 P6 dump W1'!$O$7:$O$46,MATCH($A16,'08 P6 dump W1'!$A$7:$A$46,0)),"")),IFERROR(INDEX('08 P6 dump W1'!$O$7:$O$46,MATCH($A16,'08 P6 dump W1'!$A$7:$A$46,0)),""),IFERROR(VALUE(SUBSTITUTE(SUBSTITUTE(SUBSTITUTE(SUBSTITUTE(TRIM(IFERROR(INDEX('08 P6 dump W1'!$O$7:$O$46,MATCH($A16,'08 P6 dump W1'!$A$7:$A$46,0)),"")),"d",""),"h",""),"£",""),",","")),"check")))</f>
        <v/>
      </c>
      <c r="J16" s="53" t="str">
        <f aca="false">IF(IFERROR(INDEX('08 P6 dump W1'!$P$7:$P$46,MATCH($A16,'08 P6 dump W1'!$A$7:$A$46,0)),"")="","",IF(ISNUMBER(IFERROR(INDEX('08 P6 dump W1'!$P$7:$P$46,MATCH($A16,'08 P6 dump W1'!$A$7:$A$46,0)),"")),IFERROR(INDEX('08 P6 dump W1'!$P$7:$P$46,MATCH($A16,'08 P6 dump W1'!$A$7:$A$46,0)),""),IFERROR(VALUE(SUBSTITUTE(SUBSTITUTE(SUBSTITUTE(SUBSTITUTE(TRIM(IFERROR(INDEX('08 P6 dump W1'!$P$7:$P$46,MATCH($A16,'08 P6 dump W1'!$A$7:$A$46,0)),"")),"d",""),"h",""),"£",""),",","")),"check")))</f>
        <v/>
      </c>
      <c r="K16" s="53" t="str">
        <f aca="false">IF(IFERROR(INDEX('08 P6 dump W1'!$Q$7:$Q$46,MATCH($A16,'08 P6 dump W1'!$A$7:$A$46,0)),"")="","",IF(ISNUMBER(IFERROR(INDEX('08 P6 dump W1'!$Q$7:$Q$46,MATCH($A16,'08 P6 dump W1'!$A$7:$A$46,0)),"")),IFERROR(INDEX('08 P6 dump W1'!$Q$7:$Q$46,MATCH($A16,'08 P6 dump W1'!$A$7:$A$46,0)),""),IFERROR(VALUE(SUBSTITUTE(SUBSTITUTE(SUBSTITUTE(SUBSTITUTE(TRIM(IFERROR(INDEX('08 P6 dump W1'!$Q$7:$Q$46,MATCH($A16,'08 P6 dump W1'!$A$7:$A$46,0)),"")),"d",""),"h",""),"£",""),",","")),"check")))</f>
        <v/>
      </c>
      <c r="L16" s="53" t="str">
        <f aca="false">IF(IFERROR(INDEX('08 P6 dump W1'!$R$7:$R$46,MATCH($A16,'08 P6 dump W1'!$A$7:$A$46,0)),"")="","",IF(ISNUMBER(IFERROR(INDEX('08 P6 dump W1'!$R$7:$R$46,MATCH($A16,'08 P6 dump W1'!$A$7:$A$46,0)),"")),IFERROR(INDEX('08 P6 dump W1'!$R$7:$R$46,MATCH($A16,'08 P6 dump W1'!$A$7:$A$46,0)),""),IFERROR(VALUE(SUBSTITUTE(SUBSTITUTE(SUBSTITUTE(SUBSTITUTE(TRIM(IFERROR(INDEX('08 P6 dump W1'!$R$7:$R$46,MATCH($A16,'08 P6 dump W1'!$A$7:$A$46,0)),"")),"d",""),"h",""),"£",""),",","")),"check")))</f>
        <v/>
      </c>
      <c r="M16" s="34" t="str">
        <f aca="false">IF(OR(J16="",I16=""),"",J16-I16)</f>
        <v/>
      </c>
      <c r="N16" s="34" t="str">
        <f aca="false">IF(OR(J16="",K16=""),"",J16-K16)</f>
        <v/>
      </c>
      <c r="O16" s="34" t="str">
        <f aca="false">IF(OR(K16="",L16=""),"",K16+L16)</f>
        <v/>
      </c>
      <c r="P16" s="34" t="str">
        <f aca="false">IF(O16="","",'10 Baseline'!L13-O16)</f>
        <v/>
      </c>
    </row>
    <row r="17" customFormat="false" ht="15" hidden="false" customHeight="false" outlineLevel="0" collapsed="false">
      <c r="A17" s="25" t="s">
        <v>105</v>
      </c>
      <c r="B17" s="25"/>
      <c r="C17" s="25"/>
      <c r="D17" s="25"/>
      <c r="E17" s="25"/>
      <c r="F17" s="25"/>
      <c r="G17" s="25"/>
      <c r="H17" s="25"/>
      <c r="I17" s="25"/>
      <c r="J17" s="25"/>
      <c r="K17" s="25"/>
      <c r="L17" s="25"/>
      <c r="M17" s="25"/>
      <c r="N17" s="25"/>
      <c r="O17" s="25"/>
      <c r="P17" s="25"/>
    </row>
    <row r="18" customFormat="false" ht="15" hidden="false" customHeight="false" outlineLevel="0" collapsed="false">
      <c r="A18" s="5" t="s">
        <v>156</v>
      </c>
      <c r="B18" s="11" t="s">
        <v>157</v>
      </c>
      <c r="C18" s="26" t="s">
        <v>104</v>
      </c>
      <c r="D18" s="63" t="str">
        <f aca="false">IF(IFERROR(INDEX('08 P6 dump W1'!$C$7:$C$46,MATCH($A18,'08 P6 dump W1'!$A$7:$A$46,0)),"")="","",TRIM(IFERROR(INDEX('08 P6 dump W1'!$C$7:$C$46,MATCH($A18,'08 P6 dump W1'!$A$7:$A$46,0)),"")))</f>
        <v/>
      </c>
      <c r="E18" s="50" t="str">
        <f aca="false">IF(IFERROR(INDEX('08 P6 dump W1'!$H$7:$H$46,MATCH($A18,'08 P6 dump W1'!$A$7:$A$46,0)),"")="","",IF(ISNUMBER(IFERROR(INDEX('08 P6 dump W1'!$H$7:$H$46,MATCH($A18,'08 P6 dump W1'!$A$7:$A$46,0)),"")),INT(IFERROR(INDEX('08 P6 dump W1'!$H$7:$H$46,MATCH($A18,'08 P6 dump W1'!$A$7:$A$46,0)),"")),IFERROR(DATEVALUE(LEFT(TRIM(IFERROR(INDEX('08 P6 dump W1'!$H$7:$H$46,MATCH($A18,'08 P6 dump W1'!$A$7:$A$46,0)),"")),9)),"check")))</f>
        <v/>
      </c>
      <c r="F18" s="50" t="str">
        <f aca="false">IF(IFERROR(INDEX('08 P6 dump W1'!$I$7:$I$46,MATCH($A18,'08 P6 dump W1'!$A$7:$A$46,0)),"")="","",IF(ISNUMBER(IFERROR(INDEX('08 P6 dump W1'!$I$7:$I$46,MATCH($A18,'08 P6 dump W1'!$A$7:$A$46,0)),"")),INT(IFERROR(INDEX('08 P6 dump W1'!$I$7:$I$46,MATCH($A18,'08 P6 dump W1'!$A$7:$A$46,0)),"")),IFERROR(DATEVALUE(LEFT(TRIM(IFERROR(INDEX('08 P6 dump W1'!$I$7:$I$46,MATCH($A18,'08 P6 dump W1'!$A$7:$A$46,0)),"")),9)),"check")))</f>
        <v/>
      </c>
      <c r="G18" s="55" t="str">
        <f aca="false">IF(IFERROR(INDEX('08 P6 dump W1'!$E$7:$E$46,MATCH($A18,'08 P6 dump W1'!$A$7:$A$46,0)),"")="","",IF(ISNUMBER(IFERROR(INDEX('08 P6 dump W1'!$E$7:$E$46,MATCH($A18,'08 P6 dump W1'!$A$7:$A$46,0)),"")),IFERROR(INDEX('08 P6 dump W1'!$E$7:$E$46,MATCH($A18,'08 P6 dump W1'!$A$7:$A$46,0)),""),IFERROR(VALUE(SUBSTITUTE(SUBSTITUTE(SUBSTITUTE(SUBSTITUTE(TRIM(IFERROR(INDEX('08 P6 dump W1'!$E$7:$E$46,MATCH($A18,'08 P6 dump W1'!$A$7:$A$46,0)),"")),"d",""),"h",""),"£",""),",","")),"check")))</f>
        <v/>
      </c>
      <c r="H18" s="64" t="str">
        <f aca="false">IF(IFERROR(INDEX('08 P6 dump W1'!$K$7:$K$46,MATCH($A18,'08 P6 dump W1'!$A$7:$A$46,0)),"")="","",IF(ISNUMBER(IFERROR(INDEX('08 P6 dump W1'!$K$7:$K$46,MATCH($A18,'08 P6 dump W1'!$A$7:$A$46,0)),"")),IF(IFERROR(INDEX('08 P6 dump W1'!$K$7:$K$46,MATCH($A18,'08 P6 dump W1'!$A$7:$A$46,0)),"")&gt;1,IFERROR(INDEX('08 P6 dump W1'!$K$7:$K$46,MATCH($A18,'08 P6 dump W1'!$A$7:$A$46,0)),"")/100,IFERROR(INDEX('08 P6 dump W1'!$K$7:$K$46,MATCH($A18,'08 P6 dump W1'!$A$7:$A$46,0)),"")),IFERROR(VALUE(SUBSTITUTE(IFERROR(INDEX('08 P6 dump W1'!$K$7:$K$46,MATCH($A18,'08 P6 dump W1'!$A$7:$A$46,0)),""),"%",""))/100,"check")))</f>
        <v/>
      </c>
      <c r="I18" s="53" t="str">
        <f aca="false">IF(IFERROR(INDEX('08 P6 dump W1'!$O$7:$O$46,MATCH($A18,'08 P6 dump W1'!$A$7:$A$46,0)),"")="","",IF(ISNUMBER(IFERROR(INDEX('08 P6 dump W1'!$O$7:$O$46,MATCH($A18,'08 P6 dump W1'!$A$7:$A$46,0)),"")),IFERROR(INDEX('08 P6 dump W1'!$O$7:$O$46,MATCH($A18,'08 P6 dump W1'!$A$7:$A$46,0)),""),IFERROR(VALUE(SUBSTITUTE(SUBSTITUTE(SUBSTITUTE(SUBSTITUTE(TRIM(IFERROR(INDEX('08 P6 dump W1'!$O$7:$O$46,MATCH($A18,'08 P6 dump W1'!$A$7:$A$46,0)),"")),"d",""),"h",""),"£",""),",","")),"check")))</f>
        <v/>
      </c>
      <c r="J18" s="53" t="str">
        <f aca="false">IF(IFERROR(INDEX('08 P6 dump W1'!$P$7:$P$46,MATCH($A18,'08 P6 dump W1'!$A$7:$A$46,0)),"")="","",IF(ISNUMBER(IFERROR(INDEX('08 P6 dump W1'!$P$7:$P$46,MATCH($A18,'08 P6 dump W1'!$A$7:$A$46,0)),"")),IFERROR(INDEX('08 P6 dump W1'!$P$7:$P$46,MATCH($A18,'08 P6 dump W1'!$A$7:$A$46,0)),""),IFERROR(VALUE(SUBSTITUTE(SUBSTITUTE(SUBSTITUTE(SUBSTITUTE(TRIM(IFERROR(INDEX('08 P6 dump W1'!$P$7:$P$46,MATCH($A18,'08 P6 dump W1'!$A$7:$A$46,0)),"")),"d",""),"h",""),"£",""),",","")),"check")))</f>
        <v/>
      </c>
      <c r="K18" s="53" t="str">
        <f aca="false">IF(IFERROR(INDEX('08 P6 dump W1'!$Q$7:$Q$46,MATCH($A18,'08 P6 dump W1'!$A$7:$A$46,0)),"")="","",IF(ISNUMBER(IFERROR(INDEX('08 P6 dump W1'!$Q$7:$Q$46,MATCH($A18,'08 P6 dump W1'!$A$7:$A$46,0)),"")),IFERROR(INDEX('08 P6 dump W1'!$Q$7:$Q$46,MATCH($A18,'08 P6 dump W1'!$A$7:$A$46,0)),""),IFERROR(VALUE(SUBSTITUTE(SUBSTITUTE(SUBSTITUTE(SUBSTITUTE(TRIM(IFERROR(INDEX('08 P6 dump W1'!$Q$7:$Q$46,MATCH($A18,'08 P6 dump W1'!$A$7:$A$46,0)),"")),"d",""),"h",""),"£",""),",","")),"check")))</f>
        <v/>
      </c>
      <c r="L18" s="53" t="str">
        <f aca="false">IF(IFERROR(INDEX('08 P6 dump W1'!$R$7:$R$46,MATCH($A18,'08 P6 dump W1'!$A$7:$A$46,0)),"")="","",IF(ISNUMBER(IFERROR(INDEX('08 P6 dump W1'!$R$7:$R$46,MATCH($A18,'08 P6 dump W1'!$A$7:$A$46,0)),"")),IFERROR(INDEX('08 P6 dump W1'!$R$7:$R$46,MATCH($A18,'08 P6 dump W1'!$A$7:$A$46,0)),""),IFERROR(VALUE(SUBSTITUTE(SUBSTITUTE(SUBSTITUTE(SUBSTITUTE(TRIM(IFERROR(INDEX('08 P6 dump W1'!$R$7:$R$46,MATCH($A18,'08 P6 dump W1'!$A$7:$A$46,0)),"")),"d",""),"h",""),"£",""),",","")),"check")))</f>
        <v/>
      </c>
      <c r="M18" s="34" t="str">
        <f aca="false">IF(OR(J18="",I18=""),"",J18-I18)</f>
        <v/>
      </c>
      <c r="N18" s="34" t="str">
        <f aca="false">IF(OR(J18="",K18=""),"",J18-K18)</f>
        <v/>
      </c>
      <c r="O18" s="34" t="str">
        <f aca="false">IF(OR(K18="",L18=""),"",K18+L18)</f>
        <v/>
      </c>
      <c r="P18" s="34" t="str">
        <f aca="false">IF(O18="","",'10 Baseline'!L15-O18)</f>
        <v/>
      </c>
    </row>
    <row r="19" customFormat="false" ht="15" hidden="false" customHeight="false" outlineLevel="0" collapsed="false">
      <c r="A19" s="5" t="s">
        <v>158</v>
      </c>
      <c r="B19" s="11" t="s">
        <v>159</v>
      </c>
      <c r="C19" s="26" t="s">
        <v>104</v>
      </c>
      <c r="D19" s="63" t="str">
        <f aca="false">IF(IFERROR(INDEX('08 P6 dump W1'!$C$7:$C$46,MATCH($A19,'08 P6 dump W1'!$A$7:$A$46,0)),"")="","",TRIM(IFERROR(INDEX('08 P6 dump W1'!$C$7:$C$46,MATCH($A19,'08 P6 dump W1'!$A$7:$A$46,0)),"")))</f>
        <v/>
      </c>
      <c r="E19" s="50" t="str">
        <f aca="false">IF(IFERROR(INDEX('08 P6 dump W1'!$H$7:$H$46,MATCH($A19,'08 P6 dump W1'!$A$7:$A$46,0)),"")="","",IF(ISNUMBER(IFERROR(INDEX('08 P6 dump W1'!$H$7:$H$46,MATCH($A19,'08 P6 dump W1'!$A$7:$A$46,0)),"")),INT(IFERROR(INDEX('08 P6 dump W1'!$H$7:$H$46,MATCH($A19,'08 P6 dump W1'!$A$7:$A$46,0)),"")),IFERROR(DATEVALUE(LEFT(TRIM(IFERROR(INDEX('08 P6 dump W1'!$H$7:$H$46,MATCH($A19,'08 P6 dump W1'!$A$7:$A$46,0)),"")),9)),"check")))</f>
        <v/>
      </c>
      <c r="F19" s="50" t="str">
        <f aca="false">IF(IFERROR(INDEX('08 P6 dump W1'!$I$7:$I$46,MATCH($A19,'08 P6 dump W1'!$A$7:$A$46,0)),"")="","",IF(ISNUMBER(IFERROR(INDEX('08 P6 dump W1'!$I$7:$I$46,MATCH($A19,'08 P6 dump W1'!$A$7:$A$46,0)),"")),INT(IFERROR(INDEX('08 P6 dump W1'!$I$7:$I$46,MATCH($A19,'08 P6 dump W1'!$A$7:$A$46,0)),"")),IFERROR(DATEVALUE(LEFT(TRIM(IFERROR(INDEX('08 P6 dump W1'!$I$7:$I$46,MATCH($A19,'08 P6 dump W1'!$A$7:$A$46,0)),"")),9)),"check")))</f>
        <v/>
      </c>
      <c r="G19" s="55" t="str">
        <f aca="false">IF(IFERROR(INDEX('08 P6 dump W1'!$E$7:$E$46,MATCH($A19,'08 P6 dump W1'!$A$7:$A$46,0)),"")="","",IF(ISNUMBER(IFERROR(INDEX('08 P6 dump W1'!$E$7:$E$46,MATCH($A19,'08 P6 dump W1'!$A$7:$A$46,0)),"")),IFERROR(INDEX('08 P6 dump W1'!$E$7:$E$46,MATCH($A19,'08 P6 dump W1'!$A$7:$A$46,0)),""),IFERROR(VALUE(SUBSTITUTE(SUBSTITUTE(SUBSTITUTE(SUBSTITUTE(TRIM(IFERROR(INDEX('08 P6 dump W1'!$E$7:$E$46,MATCH($A19,'08 P6 dump W1'!$A$7:$A$46,0)),"")),"d",""),"h",""),"£",""),",","")),"check")))</f>
        <v/>
      </c>
      <c r="H19" s="64" t="str">
        <f aca="false">IF(IFERROR(INDEX('08 P6 dump W1'!$K$7:$K$46,MATCH($A19,'08 P6 dump W1'!$A$7:$A$46,0)),"")="","",IF(ISNUMBER(IFERROR(INDEX('08 P6 dump W1'!$K$7:$K$46,MATCH($A19,'08 P6 dump W1'!$A$7:$A$46,0)),"")),IF(IFERROR(INDEX('08 P6 dump W1'!$K$7:$K$46,MATCH($A19,'08 P6 dump W1'!$A$7:$A$46,0)),"")&gt;1,IFERROR(INDEX('08 P6 dump W1'!$K$7:$K$46,MATCH($A19,'08 P6 dump W1'!$A$7:$A$46,0)),"")/100,IFERROR(INDEX('08 P6 dump W1'!$K$7:$K$46,MATCH($A19,'08 P6 dump W1'!$A$7:$A$46,0)),"")),IFERROR(VALUE(SUBSTITUTE(IFERROR(INDEX('08 P6 dump W1'!$K$7:$K$46,MATCH($A19,'08 P6 dump W1'!$A$7:$A$46,0)),""),"%",""))/100,"check")))</f>
        <v/>
      </c>
      <c r="I19" s="53" t="str">
        <f aca="false">IF(IFERROR(INDEX('08 P6 dump W1'!$O$7:$O$46,MATCH($A19,'08 P6 dump W1'!$A$7:$A$46,0)),"")="","",IF(ISNUMBER(IFERROR(INDEX('08 P6 dump W1'!$O$7:$O$46,MATCH($A19,'08 P6 dump W1'!$A$7:$A$46,0)),"")),IFERROR(INDEX('08 P6 dump W1'!$O$7:$O$46,MATCH($A19,'08 P6 dump W1'!$A$7:$A$46,0)),""),IFERROR(VALUE(SUBSTITUTE(SUBSTITUTE(SUBSTITUTE(SUBSTITUTE(TRIM(IFERROR(INDEX('08 P6 dump W1'!$O$7:$O$46,MATCH($A19,'08 P6 dump W1'!$A$7:$A$46,0)),"")),"d",""),"h",""),"£",""),",","")),"check")))</f>
        <v/>
      </c>
      <c r="J19" s="53" t="str">
        <f aca="false">IF(IFERROR(INDEX('08 P6 dump W1'!$P$7:$P$46,MATCH($A19,'08 P6 dump W1'!$A$7:$A$46,0)),"")="","",IF(ISNUMBER(IFERROR(INDEX('08 P6 dump W1'!$P$7:$P$46,MATCH($A19,'08 P6 dump W1'!$A$7:$A$46,0)),"")),IFERROR(INDEX('08 P6 dump W1'!$P$7:$P$46,MATCH($A19,'08 P6 dump W1'!$A$7:$A$46,0)),""),IFERROR(VALUE(SUBSTITUTE(SUBSTITUTE(SUBSTITUTE(SUBSTITUTE(TRIM(IFERROR(INDEX('08 P6 dump W1'!$P$7:$P$46,MATCH($A19,'08 P6 dump W1'!$A$7:$A$46,0)),"")),"d",""),"h",""),"£",""),",","")),"check")))</f>
        <v/>
      </c>
      <c r="K19" s="53" t="str">
        <f aca="false">IF(IFERROR(INDEX('08 P6 dump W1'!$Q$7:$Q$46,MATCH($A19,'08 P6 dump W1'!$A$7:$A$46,0)),"")="","",IF(ISNUMBER(IFERROR(INDEX('08 P6 dump W1'!$Q$7:$Q$46,MATCH($A19,'08 P6 dump W1'!$A$7:$A$46,0)),"")),IFERROR(INDEX('08 P6 dump W1'!$Q$7:$Q$46,MATCH($A19,'08 P6 dump W1'!$A$7:$A$46,0)),""),IFERROR(VALUE(SUBSTITUTE(SUBSTITUTE(SUBSTITUTE(SUBSTITUTE(TRIM(IFERROR(INDEX('08 P6 dump W1'!$Q$7:$Q$46,MATCH($A19,'08 P6 dump W1'!$A$7:$A$46,0)),"")),"d",""),"h",""),"£",""),",","")),"check")))</f>
        <v/>
      </c>
      <c r="L19" s="53" t="str">
        <f aca="false">IF(IFERROR(INDEX('08 P6 dump W1'!$R$7:$R$46,MATCH($A19,'08 P6 dump W1'!$A$7:$A$46,0)),"")="","",IF(ISNUMBER(IFERROR(INDEX('08 P6 dump W1'!$R$7:$R$46,MATCH($A19,'08 P6 dump W1'!$A$7:$A$46,0)),"")),IFERROR(INDEX('08 P6 dump W1'!$R$7:$R$46,MATCH($A19,'08 P6 dump W1'!$A$7:$A$46,0)),""),IFERROR(VALUE(SUBSTITUTE(SUBSTITUTE(SUBSTITUTE(SUBSTITUTE(TRIM(IFERROR(INDEX('08 P6 dump W1'!$R$7:$R$46,MATCH($A19,'08 P6 dump W1'!$A$7:$A$46,0)),"")),"d",""),"h",""),"£",""),",","")),"check")))</f>
        <v/>
      </c>
      <c r="M19" s="34" t="str">
        <f aca="false">IF(OR(J19="",I19=""),"",J19-I19)</f>
        <v/>
      </c>
      <c r="N19" s="34" t="str">
        <f aca="false">IF(OR(J19="",K19=""),"",J19-K19)</f>
        <v/>
      </c>
      <c r="O19" s="34" t="str">
        <f aca="false">IF(OR(K19="",L19=""),"",K19+L19)</f>
        <v/>
      </c>
      <c r="P19" s="34" t="str">
        <f aca="false">IF(O19="","",'10 Baseline'!L16-O19)</f>
        <v/>
      </c>
    </row>
    <row r="20" customFormat="false" ht="15" hidden="false" customHeight="false" outlineLevel="0" collapsed="false">
      <c r="A20" s="5" t="s">
        <v>160</v>
      </c>
      <c r="B20" s="11" t="s">
        <v>161</v>
      </c>
      <c r="C20" s="26" t="s">
        <v>104</v>
      </c>
      <c r="D20" s="63" t="str">
        <f aca="false">IF(IFERROR(INDEX('08 P6 dump W1'!$C$7:$C$46,MATCH($A20,'08 P6 dump W1'!$A$7:$A$46,0)),"")="","",TRIM(IFERROR(INDEX('08 P6 dump W1'!$C$7:$C$46,MATCH($A20,'08 P6 dump W1'!$A$7:$A$46,0)),"")))</f>
        <v/>
      </c>
      <c r="E20" s="50" t="str">
        <f aca="false">IF(IFERROR(INDEX('08 P6 dump W1'!$H$7:$H$46,MATCH($A20,'08 P6 dump W1'!$A$7:$A$46,0)),"")="","",IF(ISNUMBER(IFERROR(INDEX('08 P6 dump W1'!$H$7:$H$46,MATCH($A20,'08 P6 dump W1'!$A$7:$A$46,0)),"")),INT(IFERROR(INDEX('08 P6 dump W1'!$H$7:$H$46,MATCH($A20,'08 P6 dump W1'!$A$7:$A$46,0)),"")),IFERROR(DATEVALUE(LEFT(TRIM(IFERROR(INDEX('08 P6 dump W1'!$H$7:$H$46,MATCH($A20,'08 P6 dump W1'!$A$7:$A$46,0)),"")),9)),"check")))</f>
        <v/>
      </c>
      <c r="F20" s="50" t="str">
        <f aca="false">IF(IFERROR(INDEX('08 P6 dump W1'!$I$7:$I$46,MATCH($A20,'08 P6 dump W1'!$A$7:$A$46,0)),"")="","",IF(ISNUMBER(IFERROR(INDEX('08 P6 dump W1'!$I$7:$I$46,MATCH($A20,'08 P6 dump W1'!$A$7:$A$46,0)),"")),INT(IFERROR(INDEX('08 P6 dump W1'!$I$7:$I$46,MATCH($A20,'08 P6 dump W1'!$A$7:$A$46,0)),"")),IFERROR(DATEVALUE(LEFT(TRIM(IFERROR(INDEX('08 P6 dump W1'!$I$7:$I$46,MATCH($A20,'08 P6 dump W1'!$A$7:$A$46,0)),"")),9)),"check")))</f>
        <v/>
      </c>
      <c r="G20" s="55" t="str">
        <f aca="false">IF(IFERROR(INDEX('08 P6 dump W1'!$E$7:$E$46,MATCH($A20,'08 P6 dump W1'!$A$7:$A$46,0)),"")="","",IF(ISNUMBER(IFERROR(INDEX('08 P6 dump W1'!$E$7:$E$46,MATCH($A20,'08 P6 dump W1'!$A$7:$A$46,0)),"")),IFERROR(INDEX('08 P6 dump W1'!$E$7:$E$46,MATCH($A20,'08 P6 dump W1'!$A$7:$A$46,0)),""),IFERROR(VALUE(SUBSTITUTE(SUBSTITUTE(SUBSTITUTE(SUBSTITUTE(TRIM(IFERROR(INDEX('08 P6 dump W1'!$E$7:$E$46,MATCH($A20,'08 P6 dump W1'!$A$7:$A$46,0)),"")),"d",""),"h",""),"£",""),",","")),"check")))</f>
        <v/>
      </c>
      <c r="H20" s="64" t="str">
        <f aca="false">IF(IFERROR(INDEX('08 P6 dump W1'!$K$7:$K$46,MATCH($A20,'08 P6 dump W1'!$A$7:$A$46,0)),"")="","",IF(ISNUMBER(IFERROR(INDEX('08 P6 dump W1'!$K$7:$K$46,MATCH($A20,'08 P6 dump W1'!$A$7:$A$46,0)),"")),IF(IFERROR(INDEX('08 P6 dump W1'!$K$7:$K$46,MATCH($A20,'08 P6 dump W1'!$A$7:$A$46,0)),"")&gt;1,IFERROR(INDEX('08 P6 dump W1'!$K$7:$K$46,MATCH($A20,'08 P6 dump W1'!$A$7:$A$46,0)),"")/100,IFERROR(INDEX('08 P6 dump W1'!$K$7:$K$46,MATCH($A20,'08 P6 dump W1'!$A$7:$A$46,0)),"")),IFERROR(VALUE(SUBSTITUTE(IFERROR(INDEX('08 P6 dump W1'!$K$7:$K$46,MATCH($A20,'08 P6 dump W1'!$A$7:$A$46,0)),""),"%",""))/100,"check")))</f>
        <v/>
      </c>
      <c r="I20" s="53" t="str">
        <f aca="false">IF(IFERROR(INDEX('08 P6 dump W1'!$O$7:$O$46,MATCH($A20,'08 P6 dump W1'!$A$7:$A$46,0)),"")="","",IF(ISNUMBER(IFERROR(INDEX('08 P6 dump W1'!$O$7:$O$46,MATCH($A20,'08 P6 dump W1'!$A$7:$A$46,0)),"")),IFERROR(INDEX('08 P6 dump W1'!$O$7:$O$46,MATCH($A20,'08 P6 dump W1'!$A$7:$A$46,0)),""),IFERROR(VALUE(SUBSTITUTE(SUBSTITUTE(SUBSTITUTE(SUBSTITUTE(TRIM(IFERROR(INDEX('08 P6 dump W1'!$O$7:$O$46,MATCH($A20,'08 P6 dump W1'!$A$7:$A$46,0)),"")),"d",""),"h",""),"£",""),",","")),"check")))</f>
        <v/>
      </c>
      <c r="J20" s="53" t="str">
        <f aca="false">IF(IFERROR(INDEX('08 P6 dump W1'!$P$7:$P$46,MATCH($A20,'08 P6 dump W1'!$A$7:$A$46,0)),"")="","",IF(ISNUMBER(IFERROR(INDEX('08 P6 dump W1'!$P$7:$P$46,MATCH($A20,'08 P6 dump W1'!$A$7:$A$46,0)),"")),IFERROR(INDEX('08 P6 dump W1'!$P$7:$P$46,MATCH($A20,'08 P6 dump W1'!$A$7:$A$46,0)),""),IFERROR(VALUE(SUBSTITUTE(SUBSTITUTE(SUBSTITUTE(SUBSTITUTE(TRIM(IFERROR(INDEX('08 P6 dump W1'!$P$7:$P$46,MATCH($A20,'08 P6 dump W1'!$A$7:$A$46,0)),"")),"d",""),"h",""),"£",""),",","")),"check")))</f>
        <v/>
      </c>
      <c r="K20" s="53" t="str">
        <f aca="false">IF(IFERROR(INDEX('08 P6 dump W1'!$Q$7:$Q$46,MATCH($A20,'08 P6 dump W1'!$A$7:$A$46,0)),"")="","",IF(ISNUMBER(IFERROR(INDEX('08 P6 dump W1'!$Q$7:$Q$46,MATCH($A20,'08 P6 dump W1'!$A$7:$A$46,0)),"")),IFERROR(INDEX('08 P6 dump W1'!$Q$7:$Q$46,MATCH($A20,'08 P6 dump W1'!$A$7:$A$46,0)),""),IFERROR(VALUE(SUBSTITUTE(SUBSTITUTE(SUBSTITUTE(SUBSTITUTE(TRIM(IFERROR(INDEX('08 P6 dump W1'!$Q$7:$Q$46,MATCH($A20,'08 P6 dump W1'!$A$7:$A$46,0)),"")),"d",""),"h",""),"£",""),",","")),"check")))</f>
        <v/>
      </c>
      <c r="L20" s="53" t="str">
        <f aca="false">IF(IFERROR(INDEX('08 P6 dump W1'!$R$7:$R$46,MATCH($A20,'08 P6 dump W1'!$A$7:$A$46,0)),"")="","",IF(ISNUMBER(IFERROR(INDEX('08 P6 dump W1'!$R$7:$R$46,MATCH($A20,'08 P6 dump W1'!$A$7:$A$46,0)),"")),IFERROR(INDEX('08 P6 dump W1'!$R$7:$R$46,MATCH($A20,'08 P6 dump W1'!$A$7:$A$46,0)),""),IFERROR(VALUE(SUBSTITUTE(SUBSTITUTE(SUBSTITUTE(SUBSTITUTE(TRIM(IFERROR(INDEX('08 P6 dump W1'!$R$7:$R$46,MATCH($A20,'08 P6 dump W1'!$A$7:$A$46,0)),"")),"d",""),"h",""),"£",""),",","")),"check")))</f>
        <v/>
      </c>
      <c r="M20" s="34" t="str">
        <f aca="false">IF(OR(J20="",I20=""),"",J20-I20)</f>
        <v/>
      </c>
      <c r="N20" s="34" t="str">
        <f aca="false">IF(OR(J20="",K20=""),"",J20-K20)</f>
        <v/>
      </c>
      <c r="O20" s="34" t="str">
        <f aca="false">IF(OR(K20="",L20=""),"",K20+L20)</f>
        <v/>
      </c>
      <c r="P20" s="34" t="str">
        <f aca="false">IF(O20="","",'10 Baseline'!L17-O20)</f>
        <v/>
      </c>
    </row>
    <row r="21" customFormat="false" ht="15" hidden="false" customHeight="false" outlineLevel="0" collapsed="false">
      <c r="A21" s="5" t="s">
        <v>162</v>
      </c>
      <c r="B21" s="11" t="s">
        <v>163</v>
      </c>
      <c r="C21" s="26" t="s">
        <v>104</v>
      </c>
      <c r="D21" s="63" t="str">
        <f aca="false">IF(IFERROR(INDEX('08 P6 dump W1'!$C$7:$C$46,MATCH($A21,'08 P6 dump W1'!$A$7:$A$46,0)),"")="","",TRIM(IFERROR(INDEX('08 P6 dump W1'!$C$7:$C$46,MATCH($A21,'08 P6 dump W1'!$A$7:$A$46,0)),"")))</f>
        <v/>
      </c>
      <c r="E21" s="50" t="str">
        <f aca="false">IF(IFERROR(INDEX('08 P6 dump W1'!$H$7:$H$46,MATCH($A21,'08 P6 dump W1'!$A$7:$A$46,0)),"")="","",IF(ISNUMBER(IFERROR(INDEX('08 P6 dump W1'!$H$7:$H$46,MATCH($A21,'08 P6 dump W1'!$A$7:$A$46,0)),"")),INT(IFERROR(INDEX('08 P6 dump W1'!$H$7:$H$46,MATCH($A21,'08 P6 dump W1'!$A$7:$A$46,0)),"")),IFERROR(DATEVALUE(LEFT(TRIM(IFERROR(INDEX('08 P6 dump W1'!$H$7:$H$46,MATCH($A21,'08 P6 dump W1'!$A$7:$A$46,0)),"")),9)),"check")))</f>
        <v/>
      </c>
      <c r="F21" s="50" t="str">
        <f aca="false">IF(IFERROR(INDEX('08 P6 dump W1'!$I$7:$I$46,MATCH($A21,'08 P6 dump W1'!$A$7:$A$46,0)),"")="","",IF(ISNUMBER(IFERROR(INDEX('08 P6 dump W1'!$I$7:$I$46,MATCH($A21,'08 P6 dump W1'!$A$7:$A$46,0)),"")),INT(IFERROR(INDEX('08 P6 dump W1'!$I$7:$I$46,MATCH($A21,'08 P6 dump W1'!$A$7:$A$46,0)),"")),IFERROR(DATEVALUE(LEFT(TRIM(IFERROR(INDEX('08 P6 dump W1'!$I$7:$I$46,MATCH($A21,'08 P6 dump W1'!$A$7:$A$46,0)),"")),9)),"check")))</f>
        <v/>
      </c>
      <c r="G21" s="55" t="str">
        <f aca="false">IF(IFERROR(INDEX('08 P6 dump W1'!$E$7:$E$46,MATCH($A21,'08 P6 dump W1'!$A$7:$A$46,0)),"")="","",IF(ISNUMBER(IFERROR(INDEX('08 P6 dump W1'!$E$7:$E$46,MATCH($A21,'08 P6 dump W1'!$A$7:$A$46,0)),"")),IFERROR(INDEX('08 P6 dump W1'!$E$7:$E$46,MATCH($A21,'08 P6 dump W1'!$A$7:$A$46,0)),""),IFERROR(VALUE(SUBSTITUTE(SUBSTITUTE(SUBSTITUTE(SUBSTITUTE(TRIM(IFERROR(INDEX('08 P6 dump W1'!$E$7:$E$46,MATCH($A21,'08 P6 dump W1'!$A$7:$A$46,0)),"")),"d",""),"h",""),"£",""),",","")),"check")))</f>
        <v/>
      </c>
      <c r="H21" s="64" t="str">
        <f aca="false">IF(IFERROR(INDEX('08 P6 dump W1'!$K$7:$K$46,MATCH($A21,'08 P6 dump W1'!$A$7:$A$46,0)),"")="","",IF(ISNUMBER(IFERROR(INDEX('08 P6 dump W1'!$K$7:$K$46,MATCH($A21,'08 P6 dump W1'!$A$7:$A$46,0)),"")),IF(IFERROR(INDEX('08 P6 dump W1'!$K$7:$K$46,MATCH($A21,'08 P6 dump W1'!$A$7:$A$46,0)),"")&gt;1,IFERROR(INDEX('08 P6 dump W1'!$K$7:$K$46,MATCH($A21,'08 P6 dump W1'!$A$7:$A$46,0)),"")/100,IFERROR(INDEX('08 P6 dump W1'!$K$7:$K$46,MATCH($A21,'08 P6 dump W1'!$A$7:$A$46,0)),"")),IFERROR(VALUE(SUBSTITUTE(IFERROR(INDEX('08 P6 dump W1'!$K$7:$K$46,MATCH($A21,'08 P6 dump W1'!$A$7:$A$46,0)),""),"%",""))/100,"check")))</f>
        <v/>
      </c>
      <c r="I21" s="53" t="str">
        <f aca="false">IF(IFERROR(INDEX('08 P6 dump W1'!$O$7:$O$46,MATCH($A21,'08 P6 dump W1'!$A$7:$A$46,0)),"")="","",IF(ISNUMBER(IFERROR(INDEX('08 P6 dump W1'!$O$7:$O$46,MATCH($A21,'08 P6 dump W1'!$A$7:$A$46,0)),"")),IFERROR(INDEX('08 P6 dump W1'!$O$7:$O$46,MATCH($A21,'08 P6 dump W1'!$A$7:$A$46,0)),""),IFERROR(VALUE(SUBSTITUTE(SUBSTITUTE(SUBSTITUTE(SUBSTITUTE(TRIM(IFERROR(INDEX('08 P6 dump W1'!$O$7:$O$46,MATCH($A21,'08 P6 dump W1'!$A$7:$A$46,0)),"")),"d",""),"h",""),"£",""),",","")),"check")))</f>
        <v/>
      </c>
      <c r="J21" s="53" t="str">
        <f aca="false">IF(IFERROR(INDEX('08 P6 dump W1'!$P$7:$P$46,MATCH($A21,'08 P6 dump W1'!$A$7:$A$46,0)),"")="","",IF(ISNUMBER(IFERROR(INDEX('08 P6 dump W1'!$P$7:$P$46,MATCH($A21,'08 P6 dump W1'!$A$7:$A$46,0)),"")),IFERROR(INDEX('08 P6 dump W1'!$P$7:$P$46,MATCH($A21,'08 P6 dump W1'!$A$7:$A$46,0)),""),IFERROR(VALUE(SUBSTITUTE(SUBSTITUTE(SUBSTITUTE(SUBSTITUTE(TRIM(IFERROR(INDEX('08 P6 dump W1'!$P$7:$P$46,MATCH($A21,'08 P6 dump W1'!$A$7:$A$46,0)),"")),"d",""),"h",""),"£",""),",","")),"check")))</f>
        <v/>
      </c>
      <c r="K21" s="53" t="str">
        <f aca="false">IF(IFERROR(INDEX('08 P6 dump W1'!$Q$7:$Q$46,MATCH($A21,'08 P6 dump W1'!$A$7:$A$46,0)),"")="","",IF(ISNUMBER(IFERROR(INDEX('08 P6 dump W1'!$Q$7:$Q$46,MATCH($A21,'08 P6 dump W1'!$A$7:$A$46,0)),"")),IFERROR(INDEX('08 P6 dump W1'!$Q$7:$Q$46,MATCH($A21,'08 P6 dump W1'!$A$7:$A$46,0)),""),IFERROR(VALUE(SUBSTITUTE(SUBSTITUTE(SUBSTITUTE(SUBSTITUTE(TRIM(IFERROR(INDEX('08 P6 dump W1'!$Q$7:$Q$46,MATCH($A21,'08 P6 dump W1'!$A$7:$A$46,0)),"")),"d",""),"h",""),"£",""),",","")),"check")))</f>
        <v/>
      </c>
      <c r="L21" s="53" t="str">
        <f aca="false">IF(IFERROR(INDEX('08 P6 dump W1'!$R$7:$R$46,MATCH($A21,'08 P6 dump W1'!$A$7:$A$46,0)),"")="","",IF(ISNUMBER(IFERROR(INDEX('08 P6 dump W1'!$R$7:$R$46,MATCH($A21,'08 P6 dump W1'!$A$7:$A$46,0)),"")),IFERROR(INDEX('08 P6 dump W1'!$R$7:$R$46,MATCH($A21,'08 P6 dump W1'!$A$7:$A$46,0)),""),IFERROR(VALUE(SUBSTITUTE(SUBSTITUTE(SUBSTITUTE(SUBSTITUTE(TRIM(IFERROR(INDEX('08 P6 dump W1'!$R$7:$R$46,MATCH($A21,'08 P6 dump W1'!$A$7:$A$46,0)),"")),"d",""),"h",""),"£",""),",","")),"check")))</f>
        <v/>
      </c>
      <c r="M21" s="34" t="str">
        <f aca="false">IF(OR(J21="",I21=""),"",J21-I21)</f>
        <v/>
      </c>
      <c r="N21" s="34" t="str">
        <f aca="false">IF(OR(J21="",K21=""),"",J21-K21)</f>
        <v/>
      </c>
      <c r="O21" s="34" t="str">
        <f aca="false">IF(OR(K21="",L21=""),"",K21+L21)</f>
        <v/>
      </c>
      <c r="P21" s="34" t="str">
        <f aca="false">IF(O21="","",'10 Baseline'!L18-O21)</f>
        <v/>
      </c>
    </row>
    <row r="22" customFormat="false" ht="15" hidden="false" customHeight="false" outlineLevel="0" collapsed="false">
      <c r="A22" s="5" t="s">
        <v>164</v>
      </c>
      <c r="B22" s="11" t="s">
        <v>165</v>
      </c>
      <c r="C22" s="26" t="s">
        <v>104</v>
      </c>
      <c r="D22" s="63" t="str">
        <f aca="false">IF(IFERROR(INDEX('08 P6 dump W1'!$C$7:$C$46,MATCH($A22,'08 P6 dump W1'!$A$7:$A$46,0)),"")="","",TRIM(IFERROR(INDEX('08 P6 dump W1'!$C$7:$C$46,MATCH($A22,'08 P6 dump W1'!$A$7:$A$46,0)),"")))</f>
        <v/>
      </c>
      <c r="E22" s="50" t="str">
        <f aca="false">IF(IFERROR(INDEX('08 P6 dump W1'!$H$7:$H$46,MATCH($A22,'08 P6 dump W1'!$A$7:$A$46,0)),"")="","",IF(ISNUMBER(IFERROR(INDEX('08 P6 dump W1'!$H$7:$H$46,MATCH($A22,'08 P6 dump W1'!$A$7:$A$46,0)),"")),INT(IFERROR(INDEX('08 P6 dump W1'!$H$7:$H$46,MATCH($A22,'08 P6 dump W1'!$A$7:$A$46,0)),"")),IFERROR(DATEVALUE(LEFT(TRIM(IFERROR(INDEX('08 P6 dump W1'!$H$7:$H$46,MATCH($A22,'08 P6 dump W1'!$A$7:$A$46,0)),"")),9)),"check")))</f>
        <v/>
      </c>
      <c r="F22" s="50" t="str">
        <f aca="false">IF(IFERROR(INDEX('08 P6 dump W1'!$I$7:$I$46,MATCH($A22,'08 P6 dump W1'!$A$7:$A$46,0)),"")="","",IF(ISNUMBER(IFERROR(INDEX('08 P6 dump W1'!$I$7:$I$46,MATCH($A22,'08 P6 dump W1'!$A$7:$A$46,0)),"")),INT(IFERROR(INDEX('08 P6 dump W1'!$I$7:$I$46,MATCH($A22,'08 P6 dump W1'!$A$7:$A$46,0)),"")),IFERROR(DATEVALUE(LEFT(TRIM(IFERROR(INDEX('08 P6 dump W1'!$I$7:$I$46,MATCH($A22,'08 P6 dump W1'!$A$7:$A$46,0)),"")),9)),"check")))</f>
        <v/>
      </c>
      <c r="G22" s="55" t="str">
        <f aca="false">IF(IFERROR(INDEX('08 P6 dump W1'!$E$7:$E$46,MATCH($A22,'08 P6 dump W1'!$A$7:$A$46,0)),"")="","",IF(ISNUMBER(IFERROR(INDEX('08 P6 dump W1'!$E$7:$E$46,MATCH($A22,'08 P6 dump W1'!$A$7:$A$46,0)),"")),IFERROR(INDEX('08 P6 dump W1'!$E$7:$E$46,MATCH($A22,'08 P6 dump W1'!$A$7:$A$46,0)),""),IFERROR(VALUE(SUBSTITUTE(SUBSTITUTE(SUBSTITUTE(SUBSTITUTE(TRIM(IFERROR(INDEX('08 P6 dump W1'!$E$7:$E$46,MATCH($A22,'08 P6 dump W1'!$A$7:$A$46,0)),"")),"d",""),"h",""),"£",""),",","")),"check")))</f>
        <v/>
      </c>
      <c r="H22" s="64" t="str">
        <f aca="false">IF(IFERROR(INDEX('08 P6 dump W1'!$K$7:$K$46,MATCH($A22,'08 P6 dump W1'!$A$7:$A$46,0)),"")="","",IF(ISNUMBER(IFERROR(INDEX('08 P6 dump W1'!$K$7:$K$46,MATCH($A22,'08 P6 dump W1'!$A$7:$A$46,0)),"")),IF(IFERROR(INDEX('08 P6 dump W1'!$K$7:$K$46,MATCH($A22,'08 P6 dump W1'!$A$7:$A$46,0)),"")&gt;1,IFERROR(INDEX('08 P6 dump W1'!$K$7:$K$46,MATCH($A22,'08 P6 dump W1'!$A$7:$A$46,0)),"")/100,IFERROR(INDEX('08 P6 dump W1'!$K$7:$K$46,MATCH($A22,'08 P6 dump W1'!$A$7:$A$46,0)),"")),IFERROR(VALUE(SUBSTITUTE(IFERROR(INDEX('08 P6 dump W1'!$K$7:$K$46,MATCH($A22,'08 P6 dump W1'!$A$7:$A$46,0)),""),"%",""))/100,"check")))</f>
        <v/>
      </c>
      <c r="I22" s="53" t="str">
        <f aca="false">IF(IFERROR(INDEX('08 P6 dump W1'!$O$7:$O$46,MATCH($A22,'08 P6 dump W1'!$A$7:$A$46,0)),"")="","",IF(ISNUMBER(IFERROR(INDEX('08 P6 dump W1'!$O$7:$O$46,MATCH($A22,'08 P6 dump W1'!$A$7:$A$46,0)),"")),IFERROR(INDEX('08 P6 dump W1'!$O$7:$O$46,MATCH($A22,'08 P6 dump W1'!$A$7:$A$46,0)),""),IFERROR(VALUE(SUBSTITUTE(SUBSTITUTE(SUBSTITUTE(SUBSTITUTE(TRIM(IFERROR(INDEX('08 P6 dump W1'!$O$7:$O$46,MATCH($A22,'08 P6 dump W1'!$A$7:$A$46,0)),"")),"d",""),"h",""),"£",""),",","")),"check")))</f>
        <v/>
      </c>
      <c r="J22" s="53" t="str">
        <f aca="false">IF(IFERROR(INDEX('08 P6 dump W1'!$P$7:$P$46,MATCH($A22,'08 P6 dump W1'!$A$7:$A$46,0)),"")="","",IF(ISNUMBER(IFERROR(INDEX('08 P6 dump W1'!$P$7:$P$46,MATCH($A22,'08 P6 dump W1'!$A$7:$A$46,0)),"")),IFERROR(INDEX('08 P6 dump W1'!$P$7:$P$46,MATCH($A22,'08 P6 dump W1'!$A$7:$A$46,0)),""),IFERROR(VALUE(SUBSTITUTE(SUBSTITUTE(SUBSTITUTE(SUBSTITUTE(TRIM(IFERROR(INDEX('08 P6 dump W1'!$P$7:$P$46,MATCH($A22,'08 P6 dump W1'!$A$7:$A$46,0)),"")),"d",""),"h",""),"£",""),",","")),"check")))</f>
        <v/>
      </c>
      <c r="K22" s="53" t="str">
        <f aca="false">IF(IFERROR(INDEX('08 P6 dump W1'!$Q$7:$Q$46,MATCH($A22,'08 P6 dump W1'!$A$7:$A$46,0)),"")="","",IF(ISNUMBER(IFERROR(INDEX('08 P6 dump W1'!$Q$7:$Q$46,MATCH($A22,'08 P6 dump W1'!$A$7:$A$46,0)),"")),IFERROR(INDEX('08 P6 dump W1'!$Q$7:$Q$46,MATCH($A22,'08 P6 dump W1'!$A$7:$A$46,0)),""),IFERROR(VALUE(SUBSTITUTE(SUBSTITUTE(SUBSTITUTE(SUBSTITUTE(TRIM(IFERROR(INDEX('08 P6 dump W1'!$Q$7:$Q$46,MATCH($A22,'08 P6 dump W1'!$A$7:$A$46,0)),"")),"d",""),"h",""),"£",""),",","")),"check")))</f>
        <v/>
      </c>
      <c r="L22" s="53" t="str">
        <f aca="false">IF(IFERROR(INDEX('08 P6 dump W1'!$R$7:$R$46,MATCH($A22,'08 P6 dump W1'!$A$7:$A$46,0)),"")="","",IF(ISNUMBER(IFERROR(INDEX('08 P6 dump W1'!$R$7:$R$46,MATCH($A22,'08 P6 dump W1'!$A$7:$A$46,0)),"")),IFERROR(INDEX('08 P6 dump W1'!$R$7:$R$46,MATCH($A22,'08 P6 dump W1'!$A$7:$A$46,0)),""),IFERROR(VALUE(SUBSTITUTE(SUBSTITUTE(SUBSTITUTE(SUBSTITUTE(TRIM(IFERROR(INDEX('08 P6 dump W1'!$R$7:$R$46,MATCH($A22,'08 P6 dump W1'!$A$7:$A$46,0)),"")),"d",""),"h",""),"£",""),",","")),"check")))</f>
        <v/>
      </c>
      <c r="M22" s="34" t="str">
        <f aca="false">IF(OR(J22="",I22=""),"",J22-I22)</f>
        <v/>
      </c>
      <c r="N22" s="34" t="str">
        <f aca="false">IF(OR(J22="",K22=""),"",J22-K22)</f>
        <v/>
      </c>
      <c r="O22" s="34" t="str">
        <f aca="false">IF(OR(K22="",L22=""),"",K22+L22)</f>
        <v/>
      </c>
      <c r="P22" s="34" t="str">
        <f aca="false">IF(O22="","",'10 Baseline'!L19-O22)</f>
        <v/>
      </c>
    </row>
    <row r="23" customFormat="false" ht="15" hidden="false" customHeight="false" outlineLevel="0" collapsed="false">
      <c r="A23" s="25" t="s">
        <v>108</v>
      </c>
      <c r="B23" s="25"/>
      <c r="C23" s="25"/>
      <c r="D23" s="25"/>
      <c r="E23" s="25"/>
      <c r="F23" s="25"/>
      <c r="G23" s="25"/>
      <c r="H23" s="25"/>
      <c r="I23" s="25"/>
      <c r="J23" s="25"/>
      <c r="K23" s="25"/>
      <c r="L23" s="25"/>
      <c r="M23" s="25"/>
      <c r="N23" s="25"/>
      <c r="O23" s="25"/>
      <c r="P23" s="25"/>
    </row>
    <row r="24" customFormat="false" ht="15" hidden="false" customHeight="false" outlineLevel="0" collapsed="false">
      <c r="A24" s="5" t="s">
        <v>167</v>
      </c>
      <c r="B24" s="11" t="s">
        <v>168</v>
      </c>
      <c r="C24" s="26" t="s">
        <v>107</v>
      </c>
      <c r="D24" s="63" t="str">
        <f aca="false">IF(IFERROR(INDEX('08 P6 dump W1'!$C$7:$C$46,MATCH($A24,'08 P6 dump W1'!$A$7:$A$46,0)),"")="","",TRIM(IFERROR(INDEX('08 P6 dump W1'!$C$7:$C$46,MATCH($A24,'08 P6 dump W1'!$A$7:$A$46,0)),"")))</f>
        <v/>
      </c>
      <c r="E24" s="50" t="str">
        <f aca="false">IF(IFERROR(INDEX('08 P6 dump W1'!$H$7:$H$46,MATCH($A24,'08 P6 dump W1'!$A$7:$A$46,0)),"")="","",IF(ISNUMBER(IFERROR(INDEX('08 P6 dump W1'!$H$7:$H$46,MATCH($A24,'08 P6 dump W1'!$A$7:$A$46,0)),"")),INT(IFERROR(INDEX('08 P6 dump W1'!$H$7:$H$46,MATCH($A24,'08 P6 dump W1'!$A$7:$A$46,0)),"")),IFERROR(DATEVALUE(LEFT(TRIM(IFERROR(INDEX('08 P6 dump W1'!$H$7:$H$46,MATCH($A24,'08 P6 dump W1'!$A$7:$A$46,0)),"")),9)),"check")))</f>
        <v/>
      </c>
      <c r="F24" s="50" t="str">
        <f aca="false">IF(IFERROR(INDEX('08 P6 dump W1'!$I$7:$I$46,MATCH($A24,'08 P6 dump W1'!$A$7:$A$46,0)),"")="","",IF(ISNUMBER(IFERROR(INDEX('08 P6 dump W1'!$I$7:$I$46,MATCH($A24,'08 P6 dump W1'!$A$7:$A$46,0)),"")),INT(IFERROR(INDEX('08 P6 dump W1'!$I$7:$I$46,MATCH($A24,'08 P6 dump W1'!$A$7:$A$46,0)),"")),IFERROR(DATEVALUE(LEFT(TRIM(IFERROR(INDEX('08 P6 dump W1'!$I$7:$I$46,MATCH($A24,'08 P6 dump W1'!$A$7:$A$46,0)),"")),9)),"check")))</f>
        <v/>
      </c>
      <c r="G24" s="55" t="str">
        <f aca="false">IF(IFERROR(INDEX('08 P6 dump W1'!$E$7:$E$46,MATCH($A24,'08 P6 dump W1'!$A$7:$A$46,0)),"")="","",IF(ISNUMBER(IFERROR(INDEX('08 P6 dump W1'!$E$7:$E$46,MATCH($A24,'08 P6 dump W1'!$A$7:$A$46,0)),"")),IFERROR(INDEX('08 P6 dump W1'!$E$7:$E$46,MATCH($A24,'08 P6 dump W1'!$A$7:$A$46,0)),""),IFERROR(VALUE(SUBSTITUTE(SUBSTITUTE(SUBSTITUTE(SUBSTITUTE(TRIM(IFERROR(INDEX('08 P6 dump W1'!$E$7:$E$46,MATCH($A24,'08 P6 dump W1'!$A$7:$A$46,0)),"")),"d",""),"h",""),"£",""),",","")),"check")))</f>
        <v/>
      </c>
      <c r="H24" s="64" t="str">
        <f aca="false">IF(IFERROR(INDEX('08 P6 dump W1'!$K$7:$K$46,MATCH($A24,'08 P6 dump W1'!$A$7:$A$46,0)),"")="","",IF(ISNUMBER(IFERROR(INDEX('08 P6 dump W1'!$K$7:$K$46,MATCH($A24,'08 P6 dump W1'!$A$7:$A$46,0)),"")),IF(IFERROR(INDEX('08 P6 dump W1'!$K$7:$K$46,MATCH($A24,'08 P6 dump W1'!$A$7:$A$46,0)),"")&gt;1,IFERROR(INDEX('08 P6 dump W1'!$K$7:$K$46,MATCH($A24,'08 P6 dump W1'!$A$7:$A$46,0)),"")/100,IFERROR(INDEX('08 P6 dump W1'!$K$7:$K$46,MATCH($A24,'08 P6 dump W1'!$A$7:$A$46,0)),"")),IFERROR(VALUE(SUBSTITUTE(IFERROR(INDEX('08 P6 dump W1'!$K$7:$K$46,MATCH($A24,'08 P6 dump W1'!$A$7:$A$46,0)),""),"%",""))/100,"check")))</f>
        <v/>
      </c>
      <c r="I24" s="53" t="str">
        <f aca="false">IF(IFERROR(INDEX('08 P6 dump W1'!$O$7:$O$46,MATCH($A24,'08 P6 dump W1'!$A$7:$A$46,0)),"")="","",IF(ISNUMBER(IFERROR(INDEX('08 P6 dump W1'!$O$7:$O$46,MATCH($A24,'08 P6 dump W1'!$A$7:$A$46,0)),"")),IFERROR(INDEX('08 P6 dump W1'!$O$7:$O$46,MATCH($A24,'08 P6 dump W1'!$A$7:$A$46,0)),""),IFERROR(VALUE(SUBSTITUTE(SUBSTITUTE(SUBSTITUTE(SUBSTITUTE(TRIM(IFERROR(INDEX('08 P6 dump W1'!$O$7:$O$46,MATCH($A24,'08 P6 dump W1'!$A$7:$A$46,0)),"")),"d",""),"h",""),"£",""),",","")),"check")))</f>
        <v/>
      </c>
      <c r="J24" s="53" t="str">
        <f aca="false">IF(IFERROR(INDEX('08 P6 dump W1'!$P$7:$P$46,MATCH($A24,'08 P6 dump W1'!$A$7:$A$46,0)),"")="","",IF(ISNUMBER(IFERROR(INDEX('08 P6 dump W1'!$P$7:$P$46,MATCH($A24,'08 P6 dump W1'!$A$7:$A$46,0)),"")),IFERROR(INDEX('08 P6 dump W1'!$P$7:$P$46,MATCH($A24,'08 P6 dump W1'!$A$7:$A$46,0)),""),IFERROR(VALUE(SUBSTITUTE(SUBSTITUTE(SUBSTITUTE(SUBSTITUTE(TRIM(IFERROR(INDEX('08 P6 dump W1'!$P$7:$P$46,MATCH($A24,'08 P6 dump W1'!$A$7:$A$46,0)),"")),"d",""),"h",""),"£",""),",","")),"check")))</f>
        <v/>
      </c>
      <c r="K24" s="53" t="str">
        <f aca="false">IF(IFERROR(INDEX('08 P6 dump W1'!$Q$7:$Q$46,MATCH($A24,'08 P6 dump W1'!$A$7:$A$46,0)),"")="","",IF(ISNUMBER(IFERROR(INDEX('08 P6 dump W1'!$Q$7:$Q$46,MATCH($A24,'08 P6 dump W1'!$A$7:$A$46,0)),"")),IFERROR(INDEX('08 P6 dump W1'!$Q$7:$Q$46,MATCH($A24,'08 P6 dump W1'!$A$7:$A$46,0)),""),IFERROR(VALUE(SUBSTITUTE(SUBSTITUTE(SUBSTITUTE(SUBSTITUTE(TRIM(IFERROR(INDEX('08 P6 dump W1'!$Q$7:$Q$46,MATCH($A24,'08 P6 dump W1'!$A$7:$A$46,0)),"")),"d",""),"h",""),"£",""),",","")),"check")))</f>
        <v/>
      </c>
      <c r="L24" s="53" t="str">
        <f aca="false">IF(IFERROR(INDEX('08 P6 dump W1'!$R$7:$R$46,MATCH($A24,'08 P6 dump W1'!$A$7:$A$46,0)),"")="","",IF(ISNUMBER(IFERROR(INDEX('08 P6 dump W1'!$R$7:$R$46,MATCH($A24,'08 P6 dump W1'!$A$7:$A$46,0)),"")),IFERROR(INDEX('08 P6 dump W1'!$R$7:$R$46,MATCH($A24,'08 P6 dump W1'!$A$7:$A$46,0)),""),IFERROR(VALUE(SUBSTITUTE(SUBSTITUTE(SUBSTITUTE(SUBSTITUTE(TRIM(IFERROR(INDEX('08 P6 dump W1'!$R$7:$R$46,MATCH($A24,'08 P6 dump W1'!$A$7:$A$46,0)),"")),"d",""),"h",""),"£",""),",","")),"check")))</f>
        <v/>
      </c>
      <c r="M24" s="34" t="str">
        <f aca="false">IF(OR(J24="",I24=""),"",J24-I24)</f>
        <v/>
      </c>
      <c r="N24" s="34" t="str">
        <f aca="false">IF(OR(J24="",K24=""),"",J24-K24)</f>
        <v/>
      </c>
      <c r="O24" s="34" t="str">
        <f aca="false">IF(OR(K24="",L24=""),"",K24+L24)</f>
        <v/>
      </c>
      <c r="P24" s="34" t="str">
        <f aca="false">IF(O24="","",'10 Baseline'!L21-O24)</f>
        <v/>
      </c>
    </row>
    <row r="25" customFormat="false" ht="15" hidden="false" customHeight="false" outlineLevel="0" collapsed="false">
      <c r="A25" s="5" t="s">
        <v>169</v>
      </c>
      <c r="B25" s="11" t="s">
        <v>170</v>
      </c>
      <c r="C25" s="26" t="s">
        <v>107</v>
      </c>
      <c r="D25" s="63" t="str">
        <f aca="false">IF(IFERROR(INDEX('08 P6 dump W1'!$C$7:$C$46,MATCH($A25,'08 P6 dump W1'!$A$7:$A$46,0)),"")="","",TRIM(IFERROR(INDEX('08 P6 dump W1'!$C$7:$C$46,MATCH($A25,'08 P6 dump W1'!$A$7:$A$46,0)),"")))</f>
        <v/>
      </c>
      <c r="E25" s="50" t="str">
        <f aca="false">IF(IFERROR(INDEX('08 P6 dump W1'!$H$7:$H$46,MATCH($A25,'08 P6 dump W1'!$A$7:$A$46,0)),"")="","",IF(ISNUMBER(IFERROR(INDEX('08 P6 dump W1'!$H$7:$H$46,MATCH($A25,'08 P6 dump W1'!$A$7:$A$46,0)),"")),INT(IFERROR(INDEX('08 P6 dump W1'!$H$7:$H$46,MATCH($A25,'08 P6 dump W1'!$A$7:$A$46,0)),"")),IFERROR(DATEVALUE(LEFT(TRIM(IFERROR(INDEX('08 P6 dump W1'!$H$7:$H$46,MATCH($A25,'08 P6 dump W1'!$A$7:$A$46,0)),"")),9)),"check")))</f>
        <v/>
      </c>
      <c r="F25" s="50" t="str">
        <f aca="false">IF(IFERROR(INDEX('08 P6 dump W1'!$I$7:$I$46,MATCH($A25,'08 P6 dump W1'!$A$7:$A$46,0)),"")="","",IF(ISNUMBER(IFERROR(INDEX('08 P6 dump W1'!$I$7:$I$46,MATCH($A25,'08 P6 dump W1'!$A$7:$A$46,0)),"")),INT(IFERROR(INDEX('08 P6 dump W1'!$I$7:$I$46,MATCH($A25,'08 P6 dump W1'!$A$7:$A$46,0)),"")),IFERROR(DATEVALUE(LEFT(TRIM(IFERROR(INDEX('08 P6 dump W1'!$I$7:$I$46,MATCH($A25,'08 P6 dump W1'!$A$7:$A$46,0)),"")),9)),"check")))</f>
        <v/>
      </c>
      <c r="G25" s="55" t="str">
        <f aca="false">IF(IFERROR(INDEX('08 P6 dump W1'!$E$7:$E$46,MATCH($A25,'08 P6 dump W1'!$A$7:$A$46,0)),"")="","",IF(ISNUMBER(IFERROR(INDEX('08 P6 dump W1'!$E$7:$E$46,MATCH($A25,'08 P6 dump W1'!$A$7:$A$46,0)),"")),IFERROR(INDEX('08 P6 dump W1'!$E$7:$E$46,MATCH($A25,'08 P6 dump W1'!$A$7:$A$46,0)),""),IFERROR(VALUE(SUBSTITUTE(SUBSTITUTE(SUBSTITUTE(SUBSTITUTE(TRIM(IFERROR(INDEX('08 P6 dump W1'!$E$7:$E$46,MATCH($A25,'08 P6 dump W1'!$A$7:$A$46,0)),"")),"d",""),"h",""),"£",""),",","")),"check")))</f>
        <v/>
      </c>
      <c r="H25" s="64" t="str">
        <f aca="false">IF(IFERROR(INDEX('08 P6 dump W1'!$K$7:$K$46,MATCH($A25,'08 P6 dump W1'!$A$7:$A$46,0)),"")="","",IF(ISNUMBER(IFERROR(INDEX('08 P6 dump W1'!$K$7:$K$46,MATCH($A25,'08 P6 dump W1'!$A$7:$A$46,0)),"")),IF(IFERROR(INDEX('08 P6 dump W1'!$K$7:$K$46,MATCH($A25,'08 P6 dump W1'!$A$7:$A$46,0)),"")&gt;1,IFERROR(INDEX('08 P6 dump W1'!$K$7:$K$46,MATCH($A25,'08 P6 dump W1'!$A$7:$A$46,0)),"")/100,IFERROR(INDEX('08 P6 dump W1'!$K$7:$K$46,MATCH($A25,'08 P6 dump W1'!$A$7:$A$46,0)),"")),IFERROR(VALUE(SUBSTITUTE(IFERROR(INDEX('08 P6 dump W1'!$K$7:$K$46,MATCH($A25,'08 P6 dump W1'!$A$7:$A$46,0)),""),"%",""))/100,"check")))</f>
        <v/>
      </c>
      <c r="I25" s="53" t="str">
        <f aca="false">IF(IFERROR(INDEX('08 P6 dump W1'!$O$7:$O$46,MATCH($A25,'08 P6 dump W1'!$A$7:$A$46,0)),"")="","",IF(ISNUMBER(IFERROR(INDEX('08 P6 dump W1'!$O$7:$O$46,MATCH($A25,'08 P6 dump W1'!$A$7:$A$46,0)),"")),IFERROR(INDEX('08 P6 dump W1'!$O$7:$O$46,MATCH($A25,'08 P6 dump W1'!$A$7:$A$46,0)),""),IFERROR(VALUE(SUBSTITUTE(SUBSTITUTE(SUBSTITUTE(SUBSTITUTE(TRIM(IFERROR(INDEX('08 P6 dump W1'!$O$7:$O$46,MATCH($A25,'08 P6 dump W1'!$A$7:$A$46,0)),"")),"d",""),"h",""),"£",""),",","")),"check")))</f>
        <v/>
      </c>
      <c r="J25" s="53" t="str">
        <f aca="false">IF(IFERROR(INDEX('08 P6 dump W1'!$P$7:$P$46,MATCH($A25,'08 P6 dump W1'!$A$7:$A$46,0)),"")="","",IF(ISNUMBER(IFERROR(INDEX('08 P6 dump W1'!$P$7:$P$46,MATCH($A25,'08 P6 dump W1'!$A$7:$A$46,0)),"")),IFERROR(INDEX('08 P6 dump W1'!$P$7:$P$46,MATCH($A25,'08 P6 dump W1'!$A$7:$A$46,0)),""),IFERROR(VALUE(SUBSTITUTE(SUBSTITUTE(SUBSTITUTE(SUBSTITUTE(TRIM(IFERROR(INDEX('08 P6 dump W1'!$P$7:$P$46,MATCH($A25,'08 P6 dump W1'!$A$7:$A$46,0)),"")),"d",""),"h",""),"£",""),",","")),"check")))</f>
        <v/>
      </c>
      <c r="K25" s="53" t="str">
        <f aca="false">IF(IFERROR(INDEX('08 P6 dump W1'!$Q$7:$Q$46,MATCH($A25,'08 P6 dump W1'!$A$7:$A$46,0)),"")="","",IF(ISNUMBER(IFERROR(INDEX('08 P6 dump W1'!$Q$7:$Q$46,MATCH($A25,'08 P6 dump W1'!$A$7:$A$46,0)),"")),IFERROR(INDEX('08 P6 dump W1'!$Q$7:$Q$46,MATCH($A25,'08 P6 dump W1'!$A$7:$A$46,0)),""),IFERROR(VALUE(SUBSTITUTE(SUBSTITUTE(SUBSTITUTE(SUBSTITUTE(TRIM(IFERROR(INDEX('08 P6 dump W1'!$Q$7:$Q$46,MATCH($A25,'08 P6 dump W1'!$A$7:$A$46,0)),"")),"d",""),"h",""),"£",""),",","")),"check")))</f>
        <v/>
      </c>
      <c r="L25" s="53" t="str">
        <f aca="false">IF(IFERROR(INDEX('08 P6 dump W1'!$R$7:$R$46,MATCH($A25,'08 P6 dump W1'!$A$7:$A$46,0)),"")="","",IF(ISNUMBER(IFERROR(INDEX('08 P6 dump W1'!$R$7:$R$46,MATCH($A25,'08 P6 dump W1'!$A$7:$A$46,0)),"")),IFERROR(INDEX('08 P6 dump W1'!$R$7:$R$46,MATCH($A25,'08 P6 dump W1'!$A$7:$A$46,0)),""),IFERROR(VALUE(SUBSTITUTE(SUBSTITUTE(SUBSTITUTE(SUBSTITUTE(TRIM(IFERROR(INDEX('08 P6 dump W1'!$R$7:$R$46,MATCH($A25,'08 P6 dump W1'!$A$7:$A$46,0)),"")),"d",""),"h",""),"£",""),",","")),"check")))</f>
        <v/>
      </c>
      <c r="M25" s="34" t="str">
        <f aca="false">IF(OR(J25="",I25=""),"",J25-I25)</f>
        <v/>
      </c>
      <c r="N25" s="34" t="str">
        <f aca="false">IF(OR(J25="",K25=""),"",J25-K25)</f>
        <v/>
      </c>
      <c r="O25" s="34" t="str">
        <f aca="false">IF(OR(K25="",L25=""),"",K25+L25)</f>
        <v/>
      </c>
      <c r="P25" s="34" t="str">
        <f aca="false">IF(O25="","",'10 Baseline'!L22-O25)</f>
        <v/>
      </c>
    </row>
    <row r="26" customFormat="false" ht="15" hidden="false" customHeight="false" outlineLevel="0" collapsed="false">
      <c r="A26" s="5" t="s">
        <v>171</v>
      </c>
      <c r="B26" s="11" t="s">
        <v>172</v>
      </c>
      <c r="C26" s="26" t="s">
        <v>107</v>
      </c>
      <c r="D26" s="63" t="str">
        <f aca="false">IF(IFERROR(INDEX('08 P6 dump W1'!$C$7:$C$46,MATCH($A26,'08 P6 dump W1'!$A$7:$A$46,0)),"")="","",TRIM(IFERROR(INDEX('08 P6 dump W1'!$C$7:$C$46,MATCH($A26,'08 P6 dump W1'!$A$7:$A$46,0)),"")))</f>
        <v/>
      </c>
      <c r="E26" s="50" t="str">
        <f aca="false">IF(IFERROR(INDEX('08 P6 dump W1'!$H$7:$H$46,MATCH($A26,'08 P6 dump W1'!$A$7:$A$46,0)),"")="","",IF(ISNUMBER(IFERROR(INDEX('08 P6 dump W1'!$H$7:$H$46,MATCH($A26,'08 P6 dump W1'!$A$7:$A$46,0)),"")),INT(IFERROR(INDEX('08 P6 dump W1'!$H$7:$H$46,MATCH($A26,'08 P6 dump W1'!$A$7:$A$46,0)),"")),IFERROR(DATEVALUE(LEFT(TRIM(IFERROR(INDEX('08 P6 dump W1'!$H$7:$H$46,MATCH($A26,'08 P6 dump W1'!$A$7:$A$46,0)),"")),9)),"check")))</f>
        <v/>
      </c>
      <c r="F26" s="50" t="str">
        <f aca="false">IF(IFERROR(INDEX('08 P6 dump W1'!$I$7:$I$46,MATCH($A26,'08 P6 dump W1'!$A$7:$A$46,0)),"")="","",IF(ISNUMBER(IFERROR(INDEX('08 P6 dump W1'!$I$7:$I$46,MATCH($A26,'08 P6 dump W1'!$A$7:$A$46,0)),"")),INT(IFERROR(INDEX('08 P6 dump W1'!$I$7:$I$46,MATCH($A26,'08 P6 dump W1'!$A$7:$A$46,0)),"")),IFERROR(DATEVALUE(LEFT(TRIM(IFERROR(INDEX('08 P6 dump W1'!$I$7:$I$46,MATCH($A26,'08 P6 dump W1'!$A$7:$A$46,0)),"")),9)),"check")))</f>
        <v/>
      </c>
      <c r="G26" s="55" t="str">
        <f aca="false">IF(IFERROR(INDEX('08 P6 dump W1'!$E$7:$E$46,MATCH($A26,'08 P6 dump W1'!$A$7:$A$46,0)),"")="","",IF(ISNUMBER(IFERROR(INDEX('08 P6 dump W1'!$E$7:$E$46,MATCH($A26,'08 P6 dump W1'!$A$7:$A$46,0)),"")),IFERROR(INDEX('08 P6 dump W1'!$E$7:$E$46,MATCH($A26,'08 P6 dump W1'!$A$7:$A$46,0)),""),IFERROR(VALUE(SUBSTITUTE(SUBSTITUTE(SUBSTITUTE(SUBSTITUTE(TRIM(IFERROR(INDEX('08 P6 dump W1'!$E$7:$E$46,MATCH($A26,'08 P6 dump W1'!$A$7:$A$46,0)),"")),"d",""),"h",""),"£",""),",","")),"check")))</f>
        <v/>
      </c>
      <c r="H26" s="64" t="str">
        <f aca="false">IF(IFERROR(INDEX('08 P6 dump W1'!$K$7:$K$46,MATCH($A26,'08 P6 dump W1'!$A$7:$A$46,0)),"")="","",IF(ISNUMBER(IFERROR(INDEX('08 P6 dump W1'!$K$7:$K$46,MATCH($A26,'08 P6 dump W1'!$A$7:$A$46,0)),"")),IF(IFERROR(INDEX('08 P6 dump W1'!$K$7:$K$46,MATCH($A26,'08 P6 dump W1'!$A$7:$A$46,0)),"")&gt;1,IFERROR(INDEX('08 P6 dump W1'!$K$7:$K$46,MATCH($A26,'08 P6 dump W1'!$A$7:$A$46,0)),"")/100,IFERROR(INDEX('08 P6 dump W1'!$K$7:$K$46,MATCH($A26,'08 P6 dump W1'!$A$7:$A$46,0)),"")),IFERROR(VALUE(SUBSTITUTE(IFERROR(INDEX('08 P6 dump W1'!$K$7:$K$46,MATCH($A26,'08 P6 dump W1'!$A$7:$A$46,0)),""),"%",""))/100,"check")))</f>
        <v/>
      </c>
      <c r="I26" s="53" t="str">
        <f aca="false">IF(IFERROR(INDEX('08 P6 dump W1'!$O$7:$O$46,MATCH($A26,'08 P6 dump W1'!$A$7:$A$46,0)),"")="","",IF(ISNUMBER(IFERROR(INDEX('08 P6 dump W1'!$O$7:$O$46,MATCH($A26,'08 P6 dump W1'!$A$7:$A$46,0)),"")),IFERROR(INDEX('08 P6 dump W1'!$O$7:$O$46,MATCH($A26,'08 P6 dump W1'!$A$7:$A$46,0)),""),IFERROR(VALUE(SUBSTITUTE(SUBSTITUTE(SUBSTITUTE(SUBSTITUTE(TRIM(IFERROR(INDEX('08 P6 dump W1'!$O$7:$O$46,MATCH($A26,'08 P6 dump W1'!$A$7:$A$46,0)),"")),"d",""),"h",""),"£",""),",","")),"check")))</f>
        <v/>
      </c>
      <c r="J26" s="53" t="str">
        <f aca="false">IF(IFERROR(INDEX('08 P6 dump W1'!$P$7:$P$46,MATCH($A26,'08 P6 dump W1'!$A$7:$A$46,0)),"")="","",IF(ISNUMBER(IFERROR(INDEX('08 P6 dump W1'!$P$7:$P$46,MATCH($A26,'08 P6 dump W1'!$A$7:$A$46,0)),"")),IFERROR(INDEX('08 P6 dump W1'!$P$7:$P$46,MATCH($A26,'08 P6 dump W1'!$A$7:$A$46,0)),""),IFERROR(VALUE(SUBSTITUTE(SUBSTITUTE(SUBSTITUTE(SUBSTITUTE(TRIM(IFERROR(INDEX('08 P6 dump W1'!$P$7:$P$46,MATCH($A26,'08 P6 dump W1'!$A$7:$A$46,0)),"")),"d",""),"h",""),"£",""),",","")),"check")))</f>
        <v/>
      </c>
      <c r="K26" s="53" t="str">
        <f aca="false">IF(IFERROR(INDEX('08 P6 dump W1'!$Q$7:$Q$46,MATCH($A26,'08 P6 dump W1'!$A$7:$A$46,0)),"")="","",IF(ISNUMBER(IFERROR(INDEX('08 P6 dump W1'!$Q$7:$Q$46,MATCH($A26,'08 P6 dump W1'!$A$7:$A$46,0)),"")),IFERROR(INDEX('08 P6 dump W1'!$Q$7:$Q$46,MATCH($A26,'08 P6 dump W1'!$A$7:$A$46,0)),""),IFERROR(VALUE(SUBSTITUTE(SUBSTITUTE(SUBSTITUTE(SUBSTITUTE(TRIM(IFERROR(INDEX('08 P6 dump W1'!$Q$7:$Q$46,MATCH($A26,'08 P6 dump W1'!$A$7:$A$46,0)),"")),"d",""),"h",""),"£",""),",","")),"check")))</f>
        <v/>
      </c>
      <c r="L26" s="53" t="str">
        <f aca="false">IF(IFERROR(INDEX('08 P6 dump W1'!$R$7:$R$46,MATCH($A26,'08 P6 dump W1'!$A$7:$A$46,0)),"")="","",IF(ISNUMBER(IFERROR(INDEX('08 P6 dump W1'!$R$7:$R$46,MATCH($A26,'08 P6 dump W1'!$A$7:$A$46,0)),"")),IFERROR(INDEX('08 P6 dump W1'!$R$7:$R$46,MATCH($A26,'08 P6 dump W1'!$A$7:$A$46,0)),""),IFERROR(VALUE(SUBSTITUTE(SUBSTITUTE(SUBSTITUTE(SUBSTITUTE(TRIM(IFERROR(INDEX('08 P6 dump W1'!$R$7:$R$46,MATCH($A26,'08 P6 dump W1'!$A$7:$A$46,0)),"")),"d",""),"h",""),"£",""),",","")),"check")))</f>
        <v/>
      </c>
      <c r="M26" s="34" t="str">
        <f aca="false">IF(OR(J26="",I26=""),"",J26-I26)</f>
        <v/>
      </c>
      <c r="N26" s="34" t="str">
        <f aca="false">IF(OR(J26="",K26=""),"",J26-K26)</f>
        <v/>
      </c>
      <c r="O26" s="34" t="str">
        <f aca="false">IF(OR(K26="",L26=""),"",K26+L26)</f>
        <v/>
      </c>
      <c r="P26" s="34" t="str">
        <f aca="false">IF(O26="","",'10 Baseline'!L23-O26)</f>
        <v/>
      </c>
    </row>
    <row r="27" customFormat="false" ht="15" hidden="false" customHeight="false" outlineLevel="0" collapsed="false">
      <c r="A27" s="5" t="s">
        <v>173</v>
      </c>
      <c r="B27" s="11" t="s">
        <v>174</v>
      </c>
      <c r="C27" s="26" t="s">
        <v>107</v>
      </c>
      <c r="D27" s="63" t="str">
        <f aca="false">IF(IFERROR(INDEX('08 P6 dump W1'!$C$7:$C$46,MATCH($A27,'08 P6 dump W1'!$A$7:$A$46,0)),"")="","",TRIM(IFERROR(INDEX('08 P6 dump W1'!$C$7:$C$46,MATCH($A27,'08 P6 dump W1'!$A$7:$A$46,0)),"")))</f>
        <v/>
      </c>
      <c r="E27" s="50" t="str">
        <f aca="false">IF(IFERROR(INDEX('08 P6 dump W1'!$H$7:$H$46,MATCH($A27,'08 P6 dump W1'!$A$7:$A$46,0)),"")="","",IF(ISNUMBER(IFERROR(INDEX('08 P6 dump W1'!$H$7:$H$46,MATCH($A27,'08 P6 dump W1'!$A$7:$A$46,0)),"")),INT(IFERROR(INDEX('08 P6 dump W1'!$H$7:$H$46,MATCH($A27,'08 P6 dump W1'!$A$7:$A$46,0)),"")),IFERROR(DATEVALUE(LEFT(TRIM(IFERROR(INDEX('08 P6 dump W1'!$H$7:$H$46,MATCH($A27,'08 P6 dump W1'!$A$7:$A$46,0)),"")),9)),"check")))</f>
        <v/>
      </c>
      <c r="F27" s="50" t="str">
        <f aca="false">IF(IFERROR(INDEX('08 P6 dump W1'!$I$7:$I$46,MATCH($A27,'08 P6 dump W1'!$A$7:$A$46,0)),"")="","",IF(ISNUMBER(IFERROR(INDEX('08 P6 dump W1'!$I$7:$I$46,MATCH($A27,'08 P6 dump W1'!$A$7:$A$46,0)),"")),INT(IFERROR(INDEX('08 P6 dump W1'!$I$7:$I$46,MATCH($A27,'08 P6 dump W1'!$A$7:$A$46,0)),"")),IFERROR(DATEVALUE(LEFT(TRIM(IFERROR(INDEX('08 P6 dump W1'!$I$7:$I$46,MATCH($A27,'08 P6 dump W1'!$A$7:$A$46,0)),"")),9)),"check")))</f>
        <v/>
      </c>
      <c r="G27" s="55" t="str">
        <f aca="false">IF(IFERROR(INDEX('08 P6 dump W1'!$E$7:$E$46,MATCH($A27,'08 P6 dump W1'!$A$7:$A$46,0)),"")="","",IF(ISNUMBER(IFERROR(INDEX('08 P6 dump W1'!$E$7:$E$46,MATCH($A27,'08 P6 dump W1'!$A$7:$A$46,0)),"")),IFERROR(INDEX('08 P6 dump W1'!$E$7:$E$46,MATCH($A27,'08 P6 dump W1'!$A$7:$A$46,0)),""),IFERROR(VALUE(SUBSTITUTE(SUBSTITUTE(SUBSTITUTE(SUBSTITUTE(TRIM(IFERROR(INDEX('08 P6 dump W1'!$E$7:$E$46,MATCH($A27,'08 P6 dump W1'!$A$7:$A$46,0)),"")),"d",""),"h",""),"£",""),",","")),"check")))</f>
        <v/>
      </c>
      <c r="H27" s="64" t="str">
        <f aca="false">IF(IFERROR(INDEX('08 P6 dump W1'!$K$7:$K$46,MATCH($A27,'08 P6 dump W1'!$A$7:$A$46,0)),"")="","",IF(ISNUMBER(IFERROR(INDEX('08 P6 dump W1'!$K$7:$K$46,MATCH($A27,'08 P6 dump W1'!$A$7:$A$46,0)),"")),IF(IFERROR(INDEX('08 P6 dump W1'!$K$7:$K$46,MATCH($A27,'08 P6 dump W1'!$A$7:$A$46,0)),"")&gt;1,IFERROR(INDEX('08 P6 dump W1'!$K$7:$K$46,MATCH($A27,'08 P6 dump W1'!$A$7:$A$46,0)),"")/100,IFERROR(INDEX('08 P6 dump W1'!$K$7:$K$46,MATCH($A27,'08 P6 dump W1'!$A$7:$A$46,0)),"")),IFERROR(VALUE(SUBSTITUTE(IFERROR(INDEX('08 P6 dump W1'!$K$7:$K$46,MATCH($A27,'08 P6 dump W1'!$A$7:$A$46,0)),""),"%",""))/100,"check")))</f>
        <v/>
      </c>
      <c r="I27" s="53" t="str">
        <f aca="false">IF(IFERROR(INDEX('08 P6 dump W1'!$O$7:$O$46,MATCH($A27,'08 P6 dump W1'!$A$7:$A$46,0)),"")="","",IF(ISNUMBER(IFERROR(INDEX('08 P6 dump W1'!$O$7:$O$46,MATCH($A27,'08 P6 dump W1'!$A$7:$A$46,0)),"")),IFERROR(INDEX('08 P6 dump W1'!$O$7:$O$46,MATCH($A27,'08 P6 dump W1'!$A$7:$A$46,0)),""),IFERROR(VALUE(SUBSTITUTE(SUBSTITUTE(SUBSTITUTE(SUBSTITUTE(TRIM(IFERROR(INDEX('08 P6 dump W1'!$O$7:$O$46,MATCH($A27,'08 P6 dump W1'!$A$7:$A$46,0)),"")),"d",""),"h",""),"£",""),",","")),"check")))</f>
        <v/>
      </c>
      <c r="J27" s="53" t="str">
        <f aca="false">IF(IFERROR(INDEX('08 P6 dump W1'!$P$7:$P$46,MATCH($A27,'08 P6 dump W1'!$A$7:$A$46,0)),"")="","",IF(ISNUMBER(IFERROR(INDEX('08 P6 dump W1'!$P$7:$P$46,MATCH($A27,'08 P6 dump W1'!$A$7:$A$46,0)),"")),IFERROR(INDEX('08 P6 dump W1'!$P$7:$P$46,MATCH($A27,'08 P6 dump W1'!$A$7:$A$46,0)),""),IFERROR(VALUE(SUBSTITUTE(SUBSTITUTE(SUBSTITUTE(SUBSTITUTE(TRIM(IFERROR(INDEX('08 P6 dump W1'!$P$7:$P$46,MATCH($A27,'08 P6 dump W1'!$A$7:$A$46,0)),"")),"d",""),"h",""),"£",""),",","")),"check")))</f>
        <v/>
      </c>
      <c r="K27" s="53" t="str">
        <f aca="false">IF(IFERROR(INDEX('08 P6 dump W1'!$Q$7:$Q$46,MATCH($A27,'08 P6 dump W1'!$A$7:$A$46,0)),"")="","",IF(ISNUMBER(IFERROR(INDEX('08 P6 dump W1'!$Q$7:$Q$46,MATCH($A27,'08 P6 dump W1'!$A$7:$A$46,0)),"")),IFERROR(INDEX('08 P6 dump W1'!$Q$7:$Q$46,MATCH($A27,'08 P6 dump W1'!$A$7:$A$46,0)),""),IFERROR(VALUE(SUBSTITUTE(SUBSTITUTE(SUBSTITUTE(SUBSTITUTE(TRIM(IFERROR(INDEX('08 P6 dump W1'!$Q$7:$Q$46,MATCH($A27,'08 P6 dump W1'!$A$7:$A$46,0)),"")),"d",""),"h",""),"£",""),",","")),"check")))</f>
        <v/>
      </c>
      <c r="L27" s="53" t="str">
        <f aca="false">IF(IFERROR(INDEX('08 P6 dump W1'!$R$7:$R$46,MATCH($A27,'08 P6 dump W1'!$A$7:$A$46,0)),"")="","",IF(ISNUMBER(IFERROR(INDEX('08 P6 dump W1'!$R$7:$R$46,MATCH($A27,'08 P6 dump W1'!$A$7:$A$46,0)),"")),IFERROR(INDEX('08 P6 dump W1'!$R$7:$R$46,MATCH($A27,'08 P6 dump W1'!$A$7:$A$46,0)),""),IFERROR(VALUE(SUBSTITUTE(SUBSTITUTE(SUBSTITUTE(SUBSTITUTE(TRIM(IFERROR(INDEX('08 P6 dump W1'!$R$7:$R$46,MATCH($A27,'08 P6 dump W1'!$A$7:$A$46,0)),"")),"d",""),"h",""),"£",""),",","")),"check")))</f>
        <v/>
      </c>
      <c r="M27" s="34" t="str">
        <f aca="false">IF(OR(J27="",I27=""),"",J27-I27)</f>
        <v/>
      </c>
      <c r="N27" s="34" t="str">
        <f aca="false">IF(OR(J27="",K27=""),"",J27-K27)</f>
        <v/>
      </c>
      <c r="O27" s="34" t="str">
        <f aca="false">IF(OR(K27="",L27=""),"",K27+L27)</f>
        <v/>
      </c>
      <c r="P27" s="34" t="str">
        <f aca="false">IF(O27="","",'10 Baseline'!L24-O27)</f>
        <v/>
      </c>
    </row>
    <row r="28" customFormat="false" ht="15" hidden="false" customHeight="false" outlineLevel="0" collapsed="false">
      <c r="A28" s="5" t="s">
        <v>175</v>
      </c>
      <c r="B28" s="11" t="s">
        <v>176</v>
      </c>
      <c r="C28" s="26" t="s">
        <v>107</v>
      </c>
      <c r="D28" s="63" t="str">
        <f aca="false">IF(IFERROR(INDEX('08 P6 dump W1'!$C$7:$C$46,MATCH($A28,'08 P6 dump W1'!$A$7:$A$46,0)),"")="","",TRIM(IFERROR(INDEX('08 P6 dump W1'!$C$7:$C$46,MATCH($A28,'08 P6 dump W1'!$A$7:$A$46,0)),"")))</f>
        <v/>
      </c>
      <c r="E28" s="50" t="str">
        <f aca="false">IF(IFERROR(INDEX('08 P6 dump W1'!$H$7:$H$46,MATCH($A28,'08 P6 dump W1'!$A$7:$A$46,0)),"")="","",IF(ISNUMBER(IFERROR(INDEX('08 P6 dump W1'!$H$7:$H$46,MATCH($A28,'08 P6 dump W1'!$A$7:$A$46,0)),"")),INT(IFERROR(INDEX('08 P6 dump W1'!$H$7:$H$46,MATCH($A28,'08 P6 dump W1'!$A$7:$A$46,0)),"")),IFERROR(DATEVALUE(LEFT(TRIM(IFERROR(INDEX('08 P6 dump W1'!$H$7:$H$46,MATCH($A28,'08 P6 dump W1'!$A$7:$A$46,0)),"")),9)),"check")))</f>
        <v/>
      </c>
      <c r="F28" s="50" t="str">
        <f aca="false">IF(IFERROR(INDEX('08 P6 dump W1'!$I$7:$I$46,MATCH($A28,'08 P6 dump W1'!$A$7:$A$46,0)),"")="","",IF(ISNUMBER(IFERROR(INDEX('08 P6 dump W1'!$I$7:$I$46,MATCH($A28,'08 P6 dump W1'!$A$7:$A$46,0)),"")),INT(IFERROR(INDEX('08 P6 dump W1'!$I$7:$I$46,MATCH($A28,'08 P6 dump W1'!$A$7:$A$46,0)),"")),IFERROR(DATEVALUE(LEFT(TRIM(IFERROR(INDEX('08 P6 dump W1'!$I$7:$I$46,MATCH($A28,'08 P6 dump W1'!$A$7:$A$46,0)),"")),9)),"check")))</f>
        <v/>
      </c>
      <c r="G28" s="55" t="str">
        <f aca="false">IF(IFERROR(INDEX('08 P6 dump W1'!$E$7:$E$46,MATCH($A28,'08 P6 dump W1'!$A$7:$A$46,0)),"")="","",IF(ISNUMBER(IFERROR(INDEX('08 P6 dump W1'!$E$7:$E$46,MATCH($A28,'08 P6 dump W1'!$A$7:$A$46,0)),"")),IFERROR(INDEX('08 P6 dump W1'!$E$7:$E$46,MATCH($A28,'08 P6 dump W1'!$A$7:$A$46,0)),""),IFERROR(VALUE(SUBSTITUTE(SUBSTITUTE(SUBSTITUTE(SUBSTITUTE(TRIM(IFERROR(INDEX('08 P6 dump W1'!$E$7:$E$46,MATCH($A28,'08 P6 dump W1'!$A$7:$A$46,0)),"")),"d",""),"h",""),"£",""),",","")),"check")))</f>
        <v/>
      </c>
      <c r="H28" s="64" t="str">
        <f aca="false">IF(IFERROR(INDEX('08 P6 dump W1'!$K$7:$K$46,MATCH($A28,'08 P6 dump W1'!$A$7:$A$46,0)),"")="","",IF(ISNUMBER(IFERROR(INDEX('08 P6 dump W1'!$K$7:$K$46,MATCH($A28,'08 P6 dump W1'!$A$7:$A$46,0)),"")),IF(IFERROR(INDEX('08 P6 dump W1'!$K$7:$K$46,MATCH($A28,'08 P6 dump W1'!$A$7:$A$46,0)),"")&gt;1,IFERROR(INDEX('08 P6 dump W1'!$K$7:$K$46,MATCH($A28,'08 P6 dump W1'!$A$7:$A$46,0)),"")/100,IFERROR(INDEX('08 P6 dump W1'!$K$7:$K$46,MATCH($A28,'08 P6 dump W1'!$A$7:$A$46,0)),"")),IFERROR(VALUE(SUBSTITUTE(IFERROR(INDEX('08 P6 dump W1'!$K$7:$K$46,MATCH($A28,'08 P6 dump W1'!$A$7:$A$46,0)),""),"%",""))/100,"check")))</f>
        <v/>
      </c>
      <c r="I28" s="53" t="str">
        <f aca="false">IF(IFERROR(INDEX('08 P6 dump W1'!$O$7:$O$46,MATCH($A28,'08 P6 dump W1'!$A$7:$A$46,0)),"")="","",IF(ISNUMBER(IFERROR(INDEX('08 P6 dump W1'!$O$7:$O$46,MATCH($A28,'08 P6 dump W1'!$A$7:$A$46,0)),"")),IFERROR(INDEX('08 P6 dump W1'!$O$7:$O$46,MATCH($A28,'08 P6 dump W1'!$A$7:$A$46,0)),""),IFERROR(VALUE(SUBSTITUTE(SUBSTITUTE(SUBSTITUTE(SUBSTITUTE(TRIM(IFERROR(INDEX('08 P6 dump W1'!$O$7:$O$46,MATCH($A28,'08 P6 dump W1'!$A$7:$A$46,0)),"")),"d",""),"h",""),"£",""),",","")),"check")))</f>
        <v/>
      </c>
      <c r="J28" s="53" t="str">
        <f aca="false">IF(IFERROR(INDEX('08 P6 dump W1'!$P$7:$P$46,MATCH($A28,'08 P6 dump W1'!$A$7:$A$46,0)),"")="","",IF(ISNUMBER(IFERROR(INDEX('08 P6 dump W1'!$P$7:$P$46,MATCH($A28,'08 P6 dump W1'!$A$7:$A$46,0)),"")),IFERROR(INDEX('08 P6 dump W1'!$P$7:$P$46,MATCH($A28,'08 P6 dump W1'!$A$7:$A$46,0)),""),IFERROR(VALUE(SUBSTITUTE(SUBSTITUTE(SUBSTITUTE(SUBSTITUTE(TRIM(IFERROR(INDEX('08 P6 dump W1'!$P$7:$P$46,MATCH($A28,'08 P6 dump W1'!$A$7:$A$46,0)),"")),"d",""),"h",""),"£",""),",","")),"check")))</f>
        <v/>
      </c>
      <c r="K28" s="53" t="str">
        <f aca="false">IF(IFERROR(INDEX('08 P6 dump W1'!$Q$7:$Q$46,MATCH($A28,'08 P6 dump W1'!$A$7:$A$46,0)),"")="","",IF(ISNUMBER(IFERROR(INDEX('08 P6 dump W1'!$Q$7:$Q$46,MATCH($A28,'08 P6 dump W1'!$A$7:$A$46,0)),"")),IFERROR(INDEX('08 P6 dump W1'!$Q$7:$Q$46,MATCH($A28,'08 P6 dump W1'!$A$7:$A$46,0)),""),IFERROR(VALUE(SUBSTITUTE(SUBSTITUTE(SUBSTITUTE(SUBSTITUTE(TRIM(IFERROR(INDEX('08 P6 dump W1'!$Q$7:$Q$46,MATCH($A28,'08 P6 dump W1'!$A$7:$A$46,0)),"")),"d",""),"h",""),"£",""),",","")),"check")))</f>
        <v/>
      </c>
      <c r="L28" s="53" t="str">
        <f aca="false">IF(IFERROR(INDEX('08 P6 dump W1'!$R$7:$R$46,MATCH($A28,'08 P6 dump W1'!$A$7:$A$46,0)),"")="","",IF(ISNUMBER(IFERROR(INDEX('08 P6 dump W1'!$R$7:$R$46,MATCH($A28,'08 P6 dump W1'!$A$7:$A$46,0)),"")),IFERROR(INDEX('08 P6 dump W1'!$R$7:$R$46,MATCH($A28,'08 P6 dump W1'!$A$7:$A$46,0)),""),IFERROR(VALUE(SUBSTITUTE(SUBSTITUTE(SUBSTITUTE(SUBSTITUTE(TRIM(IFERROR(INDEX('08 P6 dump W1'!$R$7:$R$46,MATCH($A28,'08 P6 dump W1'!$A$7:$A$46,0)),"")),"d",""),"h",""),"£",""),",","")),"check")))</f>
        <v/>
      </c>
      <c r="M28" s="34" t="str">
        <f aca="false">IF(OR(J28="",I28=""),"",J28-I28)</f>
        <v/>
      </c>
      <c r="N28" s="34" t="str">
        <f aca="false">IF(OR(J28="",K28=""),"",J28-K28)</f>
        <v/>
      </c>
      <c r="O28" s="34" t="str">
        <f aca="false">IF(OR(K28="",L28=""),"",K28+L28)</f>
        <v/>
      </c>
      <c r="P28" s="34" t="str">
        <f aca="false">IF(O28="","",'10 Baseline'!L25-O28)</f>
        <v/>
      </c>
    </row>
    <row r="29" customFormat="false" ht="15" hidden="false" customHeight="false" outlineLevel="0" collapsed="false">
      <c r="A29" s="25" t="s">
        <v>111</v>
      </c>
      <c r="B29" s="25"/>
      <c r="C29" s="25"/>
      <c r="D29" s="25"/>
      <c r="E29" s="25"/>
      <c r="F29" s="25"/>
      <c r="G29" s="25"/>
      <c r="H29" s="25"/>
      <c r="I29" s="25"/>
      <c r="J29" s="25"/>
      <c r="K29" s="25"/>
      <c r="L29" s="25"/>
      <c r="M29" s="25"/>
      <c r="N29" s="25"/>
      <c r="O29" s="25"/>
      <c r="P29" s="25"/>
    </row>
    <row r="30" customFormat="false" ht="15" hidden="false" customHeight="false" outlineLevel="0" collapsed="false">
      <c r="A30" s="5" t="s">
        <v>178</v>
      </c>
      <c r="B30" s="11" t="s">
        <v>179</v>
      </c>
      <c r="C30" s="26" t="s">
        <v>110</v>
      </c>
      <c r="D30" s="63" t="str">
        <f aca="false">IF(IFERROR(INDEX('08 P6 dump W1'!$C$7:$C$46,MATCH($A30,'08 P6 dump W1'!$A$7:$A$46,0)),"")="","",TRIM(IFERROR(INDEX('08 P6 dump W1'!$C$7:$C$46,MATCH($A30,'08 P6 dump W1'!$A$7:$A$46,0)),"")))</f>
        <v/>
      </c>
      <c r="E30" s="50" t="str">
        <f aca="false">IF(IFERROR(INDEX('08 P6 dump W1'!$H$7:$H$46,MATCH($A30,'08 P6 dump W1'!$A$7:$A$46,0)),"")="","",IF(ISNUMBER(IFERROR(INDEX('08 P6 dump W1'!$H$7:$H$46,MATCH($A30,'08 P6 dump W1'!$A$7:$A$46,0)),"")),INT(IFERROR(INDEX('08 P6 dump W1'!$H$7:$H$46,MATCH($A30,'08 P6 dump W1'!$A$7:$A$46,0)),"")),IFERROR(DATEVALUE(LEFT(TRIM(IFERROR(INDEX('08 P6 dump W1'!$H$7:$H$46,MATCH($A30,'08 P6 dump W1'!$A$7:$A$46,0)),"")),9)),"check")))</f>
        <v/>
      </c>
      <c r="F30" s="50" t="str">
        <f aca="false">IF(IFERROR(INDEX('08 P6 dump W1'!$I$7:$I$46,MATCH($A30,'08 P6 dump W1'!$A$7:$A$46,0)),"")="","",IF(ISNUMBER(IFERROR(INDEX('08 P6 dump W1'!$I$7:$I$46,MATCH($A30,'08 P6 dump W1'!$A$7:$A$46,0)),"")),INT(IFERROR(INDEX('08 P6 dump W1'!$I$7:$I$46,MATCH($A30,'08 P6 dump W1'!$A$7:$A$46,0)),"")),IFERROR(DATEVALUE(LEFT(TRIM(IFERROR(INDEX('08 P6 dump W1'!$I$7:$I$46,MATCH($A30,'08 P6 dump W1'!$A$7:$A$46,0)),"")),9)),"check")))</f>
        <v/>
      </c>
      <c r="G30" s="55" t="str">
        <f aca="false">IF(IFERROR(INDEX('08 P6 dump W1'!$E$7:$E$46,MATCH($A30,'08 P6 dump W1'!$A$7:$A$46,0)),"")="","",IF(ISNUMBER(IFERROR(INDEX('08 P6 dump W1'!$E$7:$E$46,MATCH($A30,'08 P6 dump W1'!$A$7:$A$46,0)),"")),IFERROR(INDEX('08 P6 dump W1'!$E$7:$E$46,MATCH($A30,'08 P6 dump W1'!$A$7:$A$46,0)),""),IFERROR(VALUE(SUBSTITUTE(SUBSTITUTE(SUBSTITUTE(SUBSTITUTE(TRIM(IFERROR(INDEX('08 P6 dump W1'!$E$7:$E$46,MATCH($A30,'08 P6 dump W1'!$A$7:$A$46,0)),"")),"d",""),"h",""),"£",""),",","")),"check")))</f>
        <v/>
      </c>
      <c r="H30" s="64" t="str">
        <f aca="false">IF(IFERROR(INDEX('08 P6 dump W1'!$K$7:$K$46,MATCH($A30,'08 P6 dump W1'!$A$7:$A$46,0)),"")="","",IF(ISNUMBER(IFERROR(INDEX('08 P6 dump W1'!$K$7:$K$46,MATCH($A30,'08 P6 dump W1'!$A$7:$A$46,0)),"")),IF(IFERROR(INDEX('08 P6 dump W1'!$K$7:$K$46,MATCH($A30,'08 P6 dump W1'!$A$7:$A$46,0)),"")&gt;1,IFERROR(INDEX('08 P6 dump W1'!$K$7:$K$46,MATCH($A30,'08 P6 dump W1'!$A$7:$A$46,0)),"")/100,IFERROR(INDEX('08 P6 dump W1'!$K$7:$K$46,MATCH($A30,'08 P6 dump W1'!$A$7:$A$46,0)),"")),IFERROR(VALUE(SUBSTITUTE(IFERROR(INDEX('08 P6 dump W1'!$K$7:$K$46,MATCH($A30,'08 P6 dump W1'!$A$7:$A$46,0)),""),"%",""))/100,"check")))</f>
        <v/>
      </c>
      <c r="I30" s="53" t="str">
        <f aca="false">IF(IFERROR(INDEX('08 P6 dump W1'!$O$7:$O$46,MATCH($A30,'08 P6 dump W1'!$A$7:$A$46,0)),"")="","",IF(ISNUMBER(IFERROR(INDEX('08 P6 dump W1'!$O$7:$O$46,MATCH($A30,'08 P6 dump W1'!$A$7:$A$46,0)),"")),IFERROR(INDEX('08 P6 dump W1'!$O$7:$O$46,MATCH($A30,'08 P6 dump W1'!$A$7:$A$46,0)),""),IFERROR(VALUE(SUBSTITUTE(SUBSTITUTE(SUBSTITUTE(SUBSTITUTE(TRIM(IFERROR(INDEX('08 P6 dump W1'!$O$7:$O$46,MATCH($A30,'08 P6 dump W1'!$A$7:$A$46,0)),"")),"d",""),"h",""),"£",""),",","")),"check")))</f>
        <v/>
      </c>
      <c r="J30" s="53" t="str">
        <f aca="false">IF(IFERROR(INDEX('08 P6 dump W1'!$P$7:$P$46,MATCH($A30,'08 P6 dump W1'!$A$7:$A$46,0)),"")="","",IF(ISNUMBER(IFERROR(INDEX('08 P6 dump W1'!$P$7:$P$46,MATCH($A30,'08 P6 dump W1'!$A$7:$A$46,0)),"")),IFERROR(INDEX('08 P6 dump W1'!$P$7:$P$46,MATCH($A30,'08 P6 dump W1'!$A$7:$A$46,0)),""),IFERROR(VALUE(SUBSTITUTE(SUBSTITUTE(SUBSTITUTE(SUBSTITUTE(TRIM(IFERROR(INDEX('08 P6 dump W1'!$P$7:$P$46,MATCH($A30,'08 P6 dump W1'!$A$7:$A$46,0)),"")),"d",""),"h",""),"£",""),",","")),"check")))</f>
        <v/>
      </c>
      <c r="K30" s="53" t="str">
        <f aca="false">IF(IFERROR(INDEX('08 P6 dump W1'!$Q$7:$Q$46,MATCH($A30,'08 P6 dump W1'!$A$7:$A$46,0)),"")="","",IF(ISNUMBER(IFERROR(INDEX('08 P6 dump W1'!$Q$7:$Q$46,MATCH($A30,'08 P6 dump W1'!$A$7:$A$46,0)),"")),IFERROR(INDEX('08 P6 dump W1'!$Q$7:$Q$46,MATCH($A30,'08 P6 dump W1'!$A$7:$A$46,0)),""),IFERROR(VALUE(SUBSTITUTE(SUBSTITUTE(SUBSTITUTE(SUBSTITUTE(TRIM(IFERROR(INDEX('08 P6 dump W1'!$Q$7:$Q$46,MATCH($A30,'08 P6 dump W1'!$A$7:$A$46,0)),"")),"d",""),"h",""),"£",""),",","")),"check")))</f>
        <v/>
      </c>
      <c r="L30" s="53" t="str">
        <f aca="false">IF(IFERROR(INDEX('08 P6 dump W1'!$R$7:$R$46,MATCH($A30,'08 P6 dump W1'!$A$7:$A$46,0)),"")="","",IF(ISNUMBER(IFERROR(INDEX('08 P6 dump W1'!$R$7:$R$46,MATCH($A30,'08 P6 dump W1'!$A$7:$A$46,0)),"")),IFERROR(INDEX('08 P6 dump W1'!$R$7:$R$46,MATCH($A30,'08 P6 dump W1'!$A$7:$A$46,0)),""),IFERROR(VALUE(SUBSTITUTE(SUBSTITUTE(SUBSTITUTE(SUBSTITUTE(TRIM(IFERROR(INDEX('08 P6 dump W1'!$R$7:$R$46,MATCH($A30,'08 P6 dump W1'!$A$7:$A$46,0)),"")),"d",""),"h",""),"£",""),",","")),"check")))</f>
        <v/>
      </c>
      <c r="M30" s="34" t="str">
        <f aca="false">IF(OR(J30="",I30=""),"",J30-I30)</f>
        <v/>
      </c>
      <c r="N30" s="34" t="str">
        <f aca="false">IF(OR(J30="",K30=""),"",J30-K30)</f>
        <v/>
      </c>
      <c r="O30" s="34" t="str">
        <f aca="false">IF(OR(K30="",L30=""),"",K30+L30)</f>
        <v/>
      </c>
      <c r="P30" s="34" t="str">
        <f aca="false">IF(O30="","",'10 Baseline'!L27-O30)</f>
        <v/>
      </c>
    </row>
    <row r="31" customFormat="false" ht="15" hidden="false" customHeight="false" outlineLevel="0" collapsed="false">
      <c r="A31" s="5" t="s">
        <v>180</v>
      </c>
      <c r="B31" s="11" t="s">
        <v>181</v>
      </c>
      <c r="C31" s="26" t="s">
        <v>110</v>
      </c>
      <c r="D31" s="63" t="str">
        <f aca="false">IF(IFERROR(INDEX('08 P6 dump W1'!$C$7:$C$46,MATCH($A31,'08 P6 dump W1'!$A$7:$A$46,0)),"")="","",TRIM(IFERROR(INDEX('08 P6 dump W1'!$C$7:$C$46,MATCH($A31,'08 P6 dump W1'!$A$7:$A$46,0)),"")))</f>
        <v/>
      </c>
      <c r="E31" s="50" t="str">
        <f aca="false">IF(IFERROR(INDEX('08 P6 dump W1'!$H$7:$H$46,MATCH($A31,'08 P6 dump W1'!$A$7:$A$46,0)),"")="","",IF(ISNUMBER(IFERROR(INDEX('08 P6 dump W1'!$H$7:$H$46,MATCH($A31,'08 P6 dump W1'!$A$7:$A$46,0)),"")),INT(IFERROR(INDEX('08 P6 dump W1'!$H$7:$H$46,MATCH($A31,'08 P6 dump W1'!$A$7:$A$46,0)),"")),IFERROR(DATEVALUE(LEFT(TRIM(IFERROR(INDEX('08 P6 dump W1'!$H$7:$H$46,MATCH($A31,'08 P6 dump W1'!$A$7:$A$46,0)),"")),9)),"check")))</f>
        <v/>
      </c>
      <c r="F31" s="50" t="str">
        <f aca="false">IF(IFERROR(INDEX('08 P6 dump W1'!$I$7:$I$46,MATCH($A31,'08 P6 dump W1'!$A$7:$A$46,0)),"")="","",IF(ISNUMBER(IFERROR(INDEX('08 P6 dump W1'!$I$7:$I$46,MATCH($A31,'08 P6 dump W1'!$A$7:$A$46,0)),"")),INT(IFERROR(INDEX('08 P6 dump W1'!$I$7:$I$46,MATCH($A31,'08 P6 dump W1'!$A$7:$A$46,0)),"")),IFERROR(DATEVALUE(LEFT(TRIM(IFERROR(INDEX('08 P6 dump W1'!$I$7:$I$46,MATCH($A31,'08 P6 dump W1'!$A$7:$A$46,0)),"")),9)),"check")))</f>
        <v/>
      </c>
      <c r="G31" s="55" t="str">
        <f aca="false">IF(IFERROR(INDEX('08 P6 dump W1'!$E$7:$E$46,MATCH($A31,'08 P6 dump W1'!$A$7:$A$46,0)),"")="","",IF(ISNUMBER(IFERROR(INDEX('08 P6 dump W1'!$E$7:$E$46,MATCH($A31,'08 P6 dump W1'!$A$7:$A$46,0)),"")),IFERROR(INDEX('08 P6 dump W1'!$E$7:$E$46,MATCH($A31,'08 P6 dump W1'!$A$7:$A$46,0)),""),IFERROR(VALUE(SUBSTITUTE(SUBSTITUTE(SUBSTITUTE(SUBSTITUTE(TRIM(IFERROR(INDEX('08 P6 dump W1'!$E$7:$E$46,MATCH($A31,'08 P6 dump W1'!$A$7:$A$46,0)),"")),"d",""),"h",""),"£",""),",","")),"check")))</f>
        <v/>
      </c>
      <c r="H31" s="64" t="str">
        <f aca="false">IF(IFERROR(INDEX('08 P6 dump W1'!$K$7:$K$46,MATCH($A31,'08 P6 dump W1'!$A$7:$A$46,0)),"")="","",IF(ISNUMBER(IFERROR(INDEX('08 P6 dump W1'!$K$7:$K$46,MATCH($A31,'08 P6 dump W1'!$A$7:$A$46,0)),"")),IF(IFERROR(INDEX('08 P6 dump W1'!$K$7:$K$46,MATCH($A31,'08 P6 dump W1'!$A$7:$A$46,0)),"")&gt;1,IFERROR(INDEX('08 P6 dump W1'!$K$7:$K$46,MATCH($A31,'08 P6 dump W1'!$A$7:$A$46,0)),"")/100,IFERROR(INDEX('08 P6 dump W1'!$K$7:$K$46,MATCH($A31,'08 P6 dump W1'!$A$7:$A$46,0)),"")),IFERROR(VALUE(SUBSTITUTE(IFERROR(INDEX('08 P6 dump W1'!$K$7:$K$46,MATCH($A31,'08 P6 dump W1'!$A$7:$A$46,0)),""),"%",""))/100,"check")))</f>
        <v/>
      </c>
      <c r="I31" s="53" t="str">
        <f aca="false">IF(IFERROR(INDEX('08 P6 dump W1'!$O$7:$O$46,MATCH($A31,'08 P6 dump W1'!$A$7:$A$46,0)),"")="","",IF(ISNUMBER(IFERROR(INDEX('08 P6 dump W1'!$O$7:$O$46,MATCH($A31,'08 P6 dump W1'!$A$7:$A$46,0)),"")),IFERROR(INDEX('08 P6 dump W1'!$O$7:$O$46,MATCH($A31,'08 P6 dump W1'!$A$7:$A$46,0)),""),IFERROR(VALUE(SUBSTITUTE(SUBSTITUTE(SUBSTITUTE(SUBSTITUTE(TRIM(IFERROR(INDEX('08 P6 dump W1'!$O$7:$O$46,MATCH($A31,'08 P6 dump W1'!$A$7:$A$46,0)),"")),"d",""),"h",""),"£",""),",","")),"check")))</f>
        <v/>
      </c>
      <c r="J31" s="53" t="str">
        <f aca="false">IF(IFERROR(INDEX('08 P6 dump W1'!$P$7:$P$46,MATCH($A31,'08 P6 dump W1'!$A$7:$A$46,0)),"")="","",IF(ISNUMBER(IFERROR(INDEX('08 P6 dump W1'!$P$7:$P$46,MATCH($A31,'08 P6 dump W1'!$A$7:$A$46,0)),"")),IFERROR(INDEX('08 P6 dump W1'!$P$7:$P$46,MATCH($A31,'08 P6 dump W1'!$A$7:$A$46,0)),""),IFERROR(VALUE(SUBSTITUTE(SUBSTITUTE(SUBSTITUTE(SUBSTITUTE(TRIM(IFERROR(INDEX('08 P6 dump W1'!$P$7:$P$46,MATCH($A31,'08 P6 dump W1'!$A$7:$A$46,0)),"")),"d",""),"h",""),"£",""),",","")),"check")))</f>
        <v/>
      </c>
      <c r="K31" s="53" t="str">
        <f aca="false">IF(IFERROR(INDEX('08 P6 dump W1'!$Q$7:$Q$46,MATCH($A31,'08 P6 dump W1'!$A$7:$A$46,0)),"")="","",IF(ISNUMBER(IFERROR(INDEX('08 P6 dump W1'!$Q$7:$Q$46,MATCH($A31,'08 P6 dump W1'!$A$7:$A$46,0)),"")),IFERROR(INDEX('08 P6 dump W1'!$Q$7:$Q$46,MATCH($A31,'08 P6 dump W1'!$A$7:$A$46,0)),""),IFERROR(VALUE(SUBSTITUTE(SUBSTITUTE(SUBSTITUTE(SUBSTITUTE(TRIM(IFERROR(INDEX('08 P6 dump W1'!$Q$7:$Q$46,MATCH($A31,'08 P6 dump W1'!$A$7:$A$46,0)),"")),"d",""),"h",""),"£",""),",","")),"check")))</f>
        <v/>
      </c>
      <c r="L31" s="53" t="str">
        <f aca="false">IF(IFERROR(INDEX('08 P6 dump W1'!$R$7:$R$46,MATCH($A31,'08 P6 dump W1'!$A$7:$A$46,0)),"")="","",IF(ISNUMBER(IFERROR(INDEX('08 P6 dump W1'!$R$7:$R$46,MATCH($A31,'08 P6 dump W1'!$A$7:$A$46,0)),"")),IFERROR(INDEX('08 P6 dump W1'!$R$7:$R$46,MATCH($A31,'08 P6 dump W1'!$A$7:$A$46,0)),""),IFERROR(VALUE(SUBSTITUTE(SUBSTITUTE(SUBSTITUTE(SUBSTITUTE(TRIM(IFERROR(INDEX('08 P6 dump W1'!$R$7:$R$46,MATCH($A31,'08 P6 dump W1'!$A$7:$A$46,0)),"")),"d",""),"h",""),"£",""),",","")),"check")))</f>
        <v/>
      </c>
      <c r="M31" s="34" t="str">
        <f aca="false">IF(OR(J31="",I31=""),"",J31-I31)</f>
        <v/>
      </c>
      <c r="N31" s="34" t="str">
        <f aca="false">IF(OR(J31="",K31=""),"",J31-K31)</f>
        <v/>
      </c>
      <c r="O31" s="34" t="str">
        <f aca="false">IF(OR(K31="",L31=""),"",K31+L31)</f>
        <v/>
      </c>
      <c r="P31" s="34" t="str">
        <f aca="false">IF(O31="","",'10 Baseline'!L28-O31)</f>
        <v/>
      </c>
    </row>
    <row r="32" customFormat="false" ht="15" hidden="false" customHeight="false" outlineLevel="0" collapsed="false">
      <c r="A32" s="5" t="s">
        <v>182</v>
      </c>
      <c r="B32" s="11" t="s">
        <v>183</v>
      </c>
      <c r="C32" s="26" t="s">
        <v>110</v>
      </c>
      <c r="D32" s="63" t="str">
        <f aca="false">IF(IFERROR(INDEX('08 P6 dump W1'!$C$7:$C$46,MATCH($A32,'08 P6 dump W1'!$A$7:$A$46,0)),"")="","",TRIM(IFERROR(INDEX('08 P6 dump W1'!$C$7:$C$46,MATCH($A32,'08 P6 dump W1'!$A$7:$A$46,0)),"")))</f>
        <v/>
      </c>
      <c r="E32" s="50" t="str">
        <f aca="false">IF(IFERROR(INDEX('08 P6 dump W1'!$H$7:$H$46,MATCH($A32,'08 P6 dump W1'!$A$7:$A$46,0)),"")="","",IF(ISNUMBER(IFERROR(INDEX('08 P6 dump W1'!$H$7:$H$46,MATCH($A32,'08 P6 dump W1'!$A$7:$A$46,0)),"")),INT(IFERROR(INDEX('08 P6 dump W1'!$H$7:$H$46,MATCH($A32,'08 P6 dump W1'!$A$7:$A$46,0)),"")),IFERROR(DATEVALUE(LEFT(TRIM(IFERROR(INDEX('08 P6 dump W1'!$H$7:$H$46,MATCH($A32,'08 P6 dump W1'!$A$7:$A$46,0)),"")),9)),"check")))</f>
        <v/>
      </c>
      <c r="F32" s="50" t="str">
        <f aca="false">IF(IFERROR(INDEX('08 P6 dump W1'!$I$7:$I$46,MATCH($A32,'08 P6 dump W1'!$A$7:$A$46,0)),"")="","",IF(ISNUMBER(IFERROR(INDEX('08 P6 dump W1'!$I$7:$I$46,MATCH($A32,'08 P6 dump W1'!$A$7:$A$46,0)),"")),INT(IFERROR(INDEX('08 P6 dump W1'!$I$7:$I$46,MATCH($A32,'08 P6 dump W1'!$A$7:$A$46,0)),"")),IFERROR(DATEVALUE(LEFT(TRIM(IFERROR(INDEX('08 P6 dump W1'!$I$7:$I$46,MATCH($A32,'08 P6 dump W1'!$A$7:$A$46,0)),"")),9)),"check")))</f>
        <v/>
      </c>
      <c r="G32" s="55" t="str">
        <f aca="false">IF(IFERROR(INDEX('08 P6 dump W1'!$E$7:$E$46,MATCH($A32,'08 P6 dump W1'!$A$7:$A$46,0)),"")="","",IF(ISNUMBER(IFERROR(INDEX('08 P6 dump W1'!$E$7:$E$46,MATCH($A32,'08 P6 dump W1'!$A$7:$A$46,0)),"")),IFERROR(INDEX('08 P6 dump W1'!$E$7:$E$46,MATCH($A32,'08 P6 dump W1'!$A$7:$A$46,0)),""),IFERROR(VALUE(SUBSTITUTE(SUBSTITUTE(SUBSTITUTE(SUBSTITUTE(TRIM(IFERROR(INDEX('08 P6 dump W1'!$E$7:$E$46,MATCH($A32,'08 P6 dump W1'!$A$7:$A$46,0)),"")),"d",""),"h",""),"£",""),",","")),"check")))</f>
        <v/>
      </c>
      <c r="H32" s="64" t="str">
        <f aca="false">IF(IFERROR(INDEX('08 P6 dump W1'!$K$7:$K$46,MATCH($A32,'08 P6 dump W1'!$A$7:$A$46,0)),"")="","",IF(ISNUMBER(IFERROR(INDEX('08 P6 dump W1'!$K$7:$K$46,MATCH($A32,'08 P6 dump W1'!$A$7:$A$46,0)),"")),IF(IFERROR(INDEX('08 P6 dump W1'!$K$7:$K$46,MATCH($A32,'08 P6 dump W1'!$A$7:$A$46,0)),"")&gt;1,IFERROR(INDEX('08 P6 dump W1'!$K$7:$K$46,MATCH($A32,'08 P6 dump W1'!$A$7:$A$46,0)),"")/100,IFERROR(INDEX('08 P6 dump W1'!$K$7:$K$46,MATCH($A32,'08 P6 dump W1'!$A$7:$A$46,0)),"")),IFERROR(VALUE(SUBSTITUTE(IFERROR(INDEX('08 P6 dump W1'!$K$7:$K$46,MATCH($A32,'08 P6 dump W1'!$A$7:$A$46,0)),""),"%",""))/100,"check")))</f>
        <v/>
      </c>
      <c r="I32" s="53" t="str">
        <f aca="false">IF(IFERROR(INDEX('08 P6 dump W1'!$O$7:$O$46,MATCH($A32,'08 P6 dump W1'!$A$7:$A$46,0)),"")="","",IF(ISNUMBER(IFERROR(INDEX('08 P6 dump W1'!$O$7:$O$46,MATCH($A32,'08 P6 dump W1'!$A$7:$A$46,0)),"")),IFERROR(INDEX('08 P6 dump W1'!$O$7:$O$46,MATCH($A32,'08 P6 dump W1'!$A$7:$A$46,0)),""),IFERROR(VALUE(SUBSTITUTE(SUBSTITUTE(SUBSTITUTE(SUBSTITUTE(TRIM(IFERROR(INDEX('08 P6 dump W1'!$O$7:$O$46,MATCH($A32,'08 P6 dump W1'!$A$7:$A$46,0)),"")),"d",""),"h",""),"£",""),",","")),"check")))</f>
        <v/>
      </c>
      <c r="J32" s="53" t="str">
        <f aca="false">IF(IFERROR(INDEX('08 P6 dump W1'!$P$7:$P$46,MATCH($A32,'08 P6 dump W1'!$A$7:$A$46,0)),"")="","",IF(ISNUMBER(IFERROR(INDEX('08 P6 dump W1'!$P$7:$P$46,MATCH($A32,'08 P6 dump W1'!$A$7:$A$46,0)),"")),IFERROR(INDEX('08 P6 dump W1'!$P$7:$P$46,MATCH($A32,'08 P6 dump W1'!$A$7:$A$46,0)),""),IFERROR(VALUE(SUBSTITUTE(SUBSTITUTE(SUBSTITUTE(SUBSTITUTE(TRIM(IFERROR(INDEX('08 P6 dump W1'!$P$7:$P$46,MATCH($A32,'08 P6 dump W1'!$A$7:$A$46,0)),"")),"d",""),"h",""),"£",""),",","")),"check")))</f>
        <v/>
      </c>
      <c r="K32" s="53" t="str">
        <f aca="false">IF(IFERROR(INDEX('08 P6 dump W1'!$Q$7:$Q$46,MATCH($A32,'08 P6 dump W1'!$A$7:$A$46,0)),"")="","",IF(ISNUMBER(IFERROR(INDEX('08 P6 dump W1'!$Q$7:$Q$46,MATCH($A32,'08 P6 dump W1'!$A$7:$A$46,0)),"")),IFERROR(INDEX('08 P6 dump W1'!$Q$7:$Q$46,MATCH($A32,'08 P6 dump W1'!$A$7:$A$46,0)),""),IFERROR(VALUE(SUBSTITUTE(SUBSTITUTE(SUBSTITUTE(SUBSTITUTE(TRIM(IFERROR(INDEX('08 P6 dump W1'!$Q$7:$Q$46,MATCH($A32,'08 P6 dump W1'!$A$7:$A$46,0)),"")),"d",""),"h",""),"£",""),",","")),"check")))</f>
        <v/>
      </c>
      <c r="L32" s="53" t="str">
        <f aca="false">IF(IFERROR(INDEX('08 P6 dump W1'!$R$7:$R$46,MATCH($A32,'08 P6 dump W1'!$A$7:$A$46,0)),"")="","",IF(ISNUMBER(IFERROR(INDEX('08 P6 dump W1'!$R$7:$R$46,MATCH($A32,'08 P6 dump W1'!$A$7:$A$46,0)),"")),IFERROR(INDEX('08 P6 dump W1'!$R$7:$R$46,MATCH($A32,'08 P6 dump W1'!$A$7:$A$46,0)),""),IFERROR(VALUE(SUBSTITUTE(SUBSTITUTE(SUBSTITUTE(SUBSTITUTE(TRIM(IFERROR(INDEX('08 P6 dump W1'!$R$7:$R$46,MATCH($A32,'08 P6 dump W1'!$A$7:$A$46,0)),"")),"d",""),"h",""),"£",""),",","")),"check")))</f>
        <v/>
      </c>
      <c r="M32" s="34" t="str">
        <f aca="false">IF(OR(J32="",I32=""),"",J32-I32)</f>
        <v/>
      </c>
      <c r="N32" s="34" t="str">
        <f aca="false">IF(OR(J32="",K32=""),"",J32-K32)</f>
        <v/>
      </c>
      <c r="O32" s="34" t="str">
        <f aca="false">IF(OR(K32="",L32=""),"",K32+L32)</f>
        <v/>
      </c>
      <c r="P32" s="34" t="str">
        <f aca="false">IF(O32="","",'10 Baseline'!L29-O32)</f>
        <v/>
      </c>
    </row>
    <row r="33" customFormat="false" ht="15" hidden="false" customHeight="false" outlineLevel="0" collapsed="false">
      <c r="A33" s="5" t="s">
        <v>184</v>
      </c>
      <c r="B33" s="11" t="s">
        <v>185</v>
      </c>
      <c r="C33" s="26" t="s">
        <v>110</v>
      </c>
      <c r="D33" s="63" t="str">
        <f aca="false">IF(IFERROR(INDEX('08 P6 dump W1'!$C$7:$C$46,MATCH($A33,'08 P6 dump W1'!$A$7:$A$46,0)),"")="","",TRIM(IFERROR(INDEX('08 P6 dump W1'!$C$7:$C$46,MATCH($A33,'08 P6 dump W1'!$A$7:$A$46,0)),"")))</f>
        <v/>
      </c>
      <c r="E33" s="50" t="str">
        <f aca="false">IF(IFERROR(INDEX('08 P6 dump W1'!$H$7:$H$46,MATCH($A33,'08 P6 dump W1'!$A$7:$A$46,0)),"")="","",IF(ISNUMBER(IFERROR(INDEX('08 P6 dump W1'!$H$7:$H$46,MATCH($A33,'08 P6 dump W1'!$A$7:$A$46,0)),"")),INT(IFERROR(INDEX('08 P6 dump W1'!$H$7:$H$46,MATCH($A33,'08 P6 dump W1'!$A$7:$A$46,0)),"")),IFERROR(DATEVALUE(LEFT(TRIM(IFERROR(INDEX('08 P6 dump W1'!$H$7:$H$46,MATCH($A33,'08 P6 dump W1'!$A$7:$A$46,0)),"")),9)),"check")))</f>
        <v/>
      </c>
      <c r="F33" s="50" t="str">
        <f aca="false">IF(IFERROR(INDEX('08 P6 dump W1'!$I$7:$I$46,MATCH($A33,'08 P6 dump W1'!$A$7:$A$46,0)),"")="","",IF(ISNUMBER(IFERROR(INDEX('08 P6 dump W1'!$I$7:$I$46,MATCH($A33,'08 P6 dump W1'!$A$7:$A$46,0)),"")),INT(IFERROR(INDEX('08 P6 dump W1'!$I$7:$I$46,MATCH($A33,'08 P6 dump W1'!$A$7:$A$46,0)),"")),IFERROR(DATEVALUE(LEFT(TRIM(IFERROR(INDEX('08 P6 dump W1'!$I$7:$I$46,MATCH($A33,'08 P6 dump W1'!$A$7:$A$46,0)),"")),9)),"check")))</f>
        <v/>
      </c>
      <c r="G33" s="55" t="str">
        <f aca="false">IF(IFERROR(INDEX('08 P6 dump W1'!$E$7:$E$46,MATCH($A33,'08 P6 dump W1'!$A$7:$A$46,0)),"")="","",IF(ISNUMBER(IFERROR(INDEX('08 P6 dump W1'!$E$7:$E$46,MATCH($A33,'08 P6 dump W1'!$A$7:$A$46,0)),"")),IFERROR(INDEX('08 P6 dump W1'!$E$7:$E$46,MATCH($A33,'08 P6 dump W1'!$A$7:$A$46,0)),""),IFERROR(VALUE(SUBSTITUTE(SUBSTITUTE(SUBSTITUTE(SUBSTITUTE(TRIM(IFERROR(INDEX('08 P6 dump W1'!$E$7:$E$46,MATCH($A33,'08 P6 dump W1'!$A$7:$A$46,0)),"")),"d",""),"h",""),"£",""),",","")),"check")))</f>
        <v/>
      </c>
      <c r="H33" s="64" t="str">
        <f aca="false">IF(IFERROR(INDEX('08 P6 dump W1'!$K$7:$K$46,MATCH($A33,'08 P6 dump W1'!$A$7:$A$46,0)),"")="","",IF(ISNUMBER(IFERROR(INDEX('08 P6 dump W1'!$K$7:$K$46,MATCH($A33,'08 P6 dump W1'!$A$7:$A$46,0)),"")),IF(IFERROR(INDEX('08 P6 dump W1'!$K$7:$K$46,MATCH($A33,'08 P6 dump W1'!$A$7:$A$46,0)),"")&gt;1,IFERROR(INDEX('08 P6 dump W1'!$K$7:$K$46,MATCH($A33,'08 P6 dump W1'!$A$7:$A$46,0)),"")/100,IFERROR(INDEX('08 P6 dump W1'!$K$7:$K$46,MATCH($A33,'08 P6 dump W1'!$A$7:$A$46,0)),"")),IFERROR(VALUE(SUBSTITUTE(IFERROR(INDEX('08 P6 dump W1'!$K$7:$K$46,MATCH($A33,'08 P6 dump W1'!$A$7:$A$46,0)),""),"%",""))/100,"check")))</f>
        <v/>
      </c>
      <c r="I33" s="53" t="str">
        <f aca="false">IF(IFERROR(INDEX('08 P6 dump W1'!$O$7:$O$46,MATCH($A33,'08 P6 dump W1'!$A$7:$A$46,0)),"")="","",IF(ISNUMBER(IFERROR(INDEX('08 P6 dump W1'!$O$7:$O$46,MATCH($A33,'08 P6 dump W1'!$A$7:$A$46,0)),"")),IFERROR(INDEX('08 P6 dump W1'!$O$7:$O$46,MATCH($A33,'08 P6 dump W1'!$A$7:$A$46,0)),""),IFERROR(VALUE(SUBSTITUTE(SUBSTITUTE(SUBSTITUTE(SUBSTITUTE(TRIM(IFERROR(INDEX('08 P6 dump W1'!$O$7:$O$46,MATCH($A33,'08 P6 dump W1'!$A$7:$A$46,0)),"")),"d",""),"h",""),"£",""),",","")),"check")))</f>
        <v/>
      </c>
      <c r="J33" s="53" t="str">
        <f aca="false">IF(IFERROR(INDEX('08 P6 dump W1'!$P$7:$P$46,MATCH($A33,'08 P6 dump W1'!$A$7:$A$46,0)),"")="","",IF(ISNUMBER(IFERROR(INDEX('08 P6 dump W1'!$P$7:$P$46,MATCH($A33,'08 P6 dump W1'!$A$7:$A$46,0)),"")),IFERROR(INDEX('08 P6 dump W1'!$P$7:$P$46,MATCH($A33,'08 P6 dump W1'!$A$7:$A$46,0)),""),IFERROR(VALUE(SUBSTITUTE(SUBSTITUTE(SUBSTITUTE(SUBSTITUTE(TRIM(IFERROR(INDEX('08 P6 dump W1'!$P$7:$P$46,MATCH($A33,'08 P6 dump W1'!$A$7:$A$46,0)),"")),"d",""),"h",""),"£",""),",","")),"check")))</f>
        <v/>
      </c>
      <c r="K33" s="53" t="str">
        <f aca="false">IF(IFERROR(INDEX('08 P6 dump W1'!$Q$7:$Q$46,MATCH($A33,'08 P6 dump W1'!$A$7:$A$46,0)),"")="","",IF(ISNUMBER(IFERROR(INDEX('08 P6 dump W1'!$Q$7:$Q$46,MATCH($A33,'08 P6 dump W1'!$A$7:$A$46,0)),"")),IFERROR(INDEX('08 P6 dump W1'!$Q$7:$Q$46,MATCH($A33,'08 P6 dump W1'!$A$7:$A$46,0)),""),IFERROR(VALUE(SUBSTITUTE(SUBSTITUTE(SUBSTITUTE(SUBSTITUTE(TRIM(IFERROR(INDEX('08 P6 dump W1'!$Q$7:$Q$46,MATCH($A33,'08 P6 dump W1'!$A$7:$A$46,0)),"")),"d",""),"h",""),"£",""),",","")),"check")))</f>
        <v/>
      </c>
      <c r="L33" s="53" t="str">
        <f aca="false">IF(IFERROR(INDEX('08 P6 dump W1'!$R$7:$R$46,MATCH($A33,'08 P6 dump W1'!$A$7:$A$46,0)),"")="","",IF(ISNUMBER(IFERROR(INDEX('08 P6 dump W1'!$R$7:$R$46,MATCH($A33,'08 P6 dump W1'!$A$7:$A$46,0)),"")),IFERROR(INDEX('08 P6 dump W1'!$R$7:$R$46,MATCH($A33,'08 P6 dump W1'!$A$7:$A$46,0)),""),IFERROR(VALUE(SUBSTITUTE(SUBSTITUTE(SUBSTITUTE(SUBSTITUTE(TRIM(IFERROR(INDEX('08 P6 dump W1'!$R$7:$R$46,MATCH($A33,'08 P6 dump W1'!$A$7:$A$46,0)),"")),"d",""),"h",""),"£",""),",","")),"check")))</f>
        <v/>
      </c>
      <c r="M33" s="34" t="str">
        <f aca="false">IF(OR(J33="",I33=""),"",J33-I33)</f>
        <v/>
      </c>
      <c r="N33" s="34" t="str">
        <f aca="false">IF(OR(J33="",K33=""),"",J33-K33)</f>
        <v/>
      </c>
      <c r="O33" s="34" t="str">
        <f aca="false">IF(OR(K33="",L33=""),"",K33+L33)</f>
        <v/>
      </c>
      <c r="P33" s="34" t="str">
        <f aca="false">IF(O33="","",'10 Baseline'!L30-O33)</f>
        <v/>
      </c>
    </row>
    <row r="34" customFormat="false" ht="15" hidden="false" customHeight="false" outlineLevel="0" collapsed="false">
      <c r="A34" s="5" t="s">
        <v>186</v>
      </c>
      <c r="B34" s="11" t="s">
        <v>187</v>
      </c>
      <c r="C34" s="26" t="s">
        <v>110</v>
      </c>
      <c r="D34" s="63" t="str">
        <f aca="false">IF(IFERROR(INDEX('08 P6 dump W1'!$C$7:$C$46,MATCH($A34,'08 P6 dump W1'!$A$7:$A$46,0)),"")="","",TRIM(IFERROR(INDEX('08 P6 dump W1'!$C$7:$C$46,MATCH($A34,'08 P6 dump W1'!$A$7:$A$46,0)),"")))</f>
        <v/>
      </c>
      <c r="E34" s="50" t="str">
        <f aca="false">IF(IFERROR(INDEX('08 P6 dump W1'!$H$7:$H$46,MATCH($A34,'08 P6 dump W1'!$A$7:$A$46,0)),"")="","",IF(ISNUMBER(IFERROR(INDEX('08 P6 dump W1'!$H$7:$H$46,MATCH($A34,'08 P6 dump W1'!$A$7:$A$46,0)),"")),INT(IFERROR(INDEX('08 P6 dump W1'!$H$7:$H$46,MATCH($A34,'08 P6 dump W1'!$A$7:$A$46,0)),"")),IFERROR(DATEVALUE(LEFT(TRIM(IFERROR(INDEX('08 P6 dump W1'!$H$7:$H$46,MATCH($A34,'08 P6 dump W1'!$A$7:$A$46,0)),"")),9)),"check")))</f>
        <v/>
      </c>
      <c r="F34" s="50" t="str">
        <f aca="false">IF(IFERROR(INDEX('08 P6 dump W1'!$I$7:$I$46,MATCH($A34,'08 P6 dump W1'!$A$7:$A$46,0)),"")="","",IF(ISNUMBER(IFERROR(INDEX('08 P6 dump W1'!$I$7:$I$46,MATCH($A34,'08 P6 dump W1'!$A$7:$A$46,0)),"")),INT(IFERROR(INDEX('08 P6 dump W1'!$I$7:$I$46,MATCH($A34,'08 P6 dump W1'!$A$7:$A$46,0)),"")),IFERROR(DATEVALUE(LEFT(TRIM(IFERROR(INDEX('08 P6 dump W1'!$I$7:$I$46,MATCH($A34,'08 P6 dump W1'!$A$7:$A$46,0)),"")),9)),"check")))</f>
        <v/>
      </c>
      <c r="G34" s="55" t="str">
        <f aca="false">IF(IFERROR(INDEX('08 P6 dump W1'!$E$7:$E$46,MATCH($A34,'08 P6 dump W1'!$A$7:$A$46,0)),"")="","",IF(ISNUMBER(IFERROR(INDEX('08 P6 dump W1'!$E$7:$E$46,MATCH($A34,'08 P6 dump W1'!$A$7:$A$46,0)),"")),IFERROR(INDEX('08 P6 dump W1'!$E$7:$E$46,MATCH($A34,'08 P6 dump W1'!$A$7:$A$46,0)),""),IFERROR(VALUE(SUBSTITUTE(SUBSTITUTE(SUBSTITUTE(SUBSTITUTE(TRIM(IFERROR(INDEX('08 P6 dump W1'!$E$7:$E$46,MATCH($A34,'08 P6 dump W1'!$A$7:$A$46,0)),"")),"d",""),"h",""),"£",""),",","")),"check")))</f>
        <v/>
      </c>
      <c r="H34" s="64" t="str">
        <f aca="false">IF(IFERROR(INDEX('08 P6 dump W1'!$K$7:$K$46,MATCH($A34,'08 P6 dump W1'!$A$7:$A$46,0)),"")="","",IF(ISNUMBER(IFERROR(INDEX('08 P6 dump W1'!$K$7:$K$46,MATCH($A34,'08 P6 dump W1'!$A$7:$A$46,0)),"")),IF(IFERROR(INDEX('08 P6 dump W1'!$K$7:$K$46,MATCH($A34,'08 P6 dump W1'!$A$7:$A$46,0)),"")&gt;1,IFERROR(INDEX('08 P6 dump W1'!$K$7:$K$46,MATCH($A34,'08 P6 dump W1'!$A$7:$A$46,0)),"")/100,IFERROR(INDEX('08 P6 dump W1'!$K$7:$K$46,MATCH($A34,'08 P6 dump W1'!$A$7:$A$46,0)),"")),IFERROR(VALUE(SUBSTITUTE(IFERROR(INDEX('08 P6 dump W1'!$K$7:$K$46,MATCH($A34,'08 P6 dump W1'!$A$7:$A$46,0)),""),"%",""))/100,"check")))</f>
        <v/>
      </c>
      <c r="I34" s="53" t="str">
        <f aca="false">IF(IFERROR(INDEX('08 P6 dump W1'!$O$7:$O$46,MATCH($A34,'08 P6 dump W1'!$A$7:$A$46,0)),"")="","",IF(ISNUMBER(IFERROR(INDEX('08 P6 dump W1'!$O$7:$O$46,MATCH($A34,'08 P6 dump W1'!$A$7:$A$46,0)),"")),IFERROR(INDEX('08 P6 dump W1'!$O$7:$O$46,MATCH($A34,'08 P6 dump W1'!$A$7:$A$46,0)),""),IFERROR(VALUE(SUBSTITUTE(SUBSTITUTE(SUBSTITUTE(SUBSTITUTE(TRIM(IFERROR(INDEX('08 P6 dump W1'!$O$7:$O$46,MATCH($A34,'08 P6 dump W1'!$A$7:$A$46,0)),"")),"d",""),"h",""),"£",""),",","")),"check")))</f>
        <v/>
      </c>
      <c r="J34" s="53" t="str">
        <f aca="false">IF(IFERROR(INDEX('08 P6 dump W1'!$P$7:$P$46,MATCH($A34,'08 P6 dump W1'!$A$7:$A$46,0)),"")="","",IF(ISNUMBER(IFERROR(INDEX('08 P6 dump W1'!$P$7:$P$46,MATCH($A34,'08 P6 dump W1'!$A$7:$A$46,0)),"")),IFERROR(INDEX('08 P6 dump W1'!$P$7:$P$46,MATCH($A34,'08 P6 dump W1'!$A$7:$A$46,0)),""),IFERROR(VALUE(SUBSTITUTE(SUBSTITUTE(SUBSTITUTE(SUBSTITUTE(TRIM(IFERROR(INDEX('08 P6 dump W1'!$P$7:$P$46,MATCH($A34,'08 P6 dump W1'!$A$7:$A$46,0)),"")),"d",""),"h",""),"£",""),",","")),"check")))</f>
        <v/>
      </c>
      <c r="K34" s="53" t="str">
        <f aca="false">IF(IFERROR(INDEX('08 P6 dump W1'!$Q$7:$Q$46,MATCH($A34,'08 P6 dump W1'!$A$7:$A$46,0)),"")="","",IF(ISNUMBER(IFERROR(INDEX('08 P6 dump W1'!$Q$7:$Q$46,MATCH($A34,'08 P6 dump W1'!$A$7:$A$46,0)),"")),IFERROR(INDEX('08 P6 dump W1'!$Q$7:$Q$46,MATCH($A34,'08 P6 dump W1'!$A$7:$A$46,0)),""),IFERROR(VALUE(SUBSTITUTE(SUBSTITUTE(SUBSTITUTE(SUBSTITUTE(TRIM(IFERROR(INDEX('08 P6 dump W1'!$Q$7:$Q$46,MATCH($A34,'08 P6 dump W1'!$A$7:$A$46,0)),"")),"d",""),"h",""),"£",""),",","")),"check")))</f>
        <v/>
      </c>
      <c r="L34" s="53" t="str">
        <f aca="false">IF(IFERROR(INDEX('08 P6 dump W1'!$R$7:$R$46,MATCH($A34,'08 P6 dump W1'!$A$7:$A$46,0)),"")="","",IF(ISNUMBER(IFERROR(INDEX('08 P6 dump W1'!$R$7:$R$46,MATCH($A34,'08 P6 dump W1'!$A$7:$A$46,0)),"")),IFERROR(INDEX('08 P6 dump W1'!$R$7:$R$46,MATCH($A34,'08 P6 dump W1'!$A$7:$A$46,0)),""),IFERROR(VALUE(SUBSTITUTE(SUBSTITUTE(SUBSTITUTE(SUBSTITUTE(TRIM(IFERROR(INDEX('08 P6 dump W1'!$R$7:$R$46,MATCH($A34,'08 P6 dump W1'!$A$7:$A$46,0)),"")),"d",""),"h",""),"£",""),",","")),"check")))</f>
        <v/>
      </c>
      <c r="M34" s="34" t="str">
        <f aca="false">IF(OR(J34="",I34=""),"",J34-I34)</f>
        <v/>
      </c>
      <c r="N34" s="34" t="str">
        <f aca="false">IF(OR(J34="",K34=""),"",J34-K34)</f>
        <v/>
      </c>
      <c r="O34" s="34" t="str">
        <f aca="false">IF(OR(K34="",L34=""),"",K34+L34)</f>
        <v/>
      </c>
      <c r="P34" s="34" t="str">
        <f aca="false">IF(O34="","",'10 Baseline'!L31-O34)</f>
        <v/>
      </c>
    </row>
    <row r="35" customFormat="false" ht="15" hidden="false" customHeight="false" outlineLevel="0" collapsed="false">
      <c r="A35" s="25" t="s">
        <v>99</v>
      </c>
      <c r="B35" s="25"/>
      <c r="C35" s="25"/>
      <c r="D35" s="25"/>
      <c r="E35" s="25"/>
      <c r="F35" s="25"/>
      <c r="G35" s="25"/>
      <c r="H35" s="25"/>
      <c r="I35" s="25"/>
      <c r="J35" s="25"/>
      <c r="K35" s="25"/>
      <c r="L35" s="25"/>
      <c r="M35" s="25"/>
      <c r="N35" s="25"/>
      <c r="O35" s="25"/>
      <c r="P35" s="25"/>
    </row>
    <row r="36" customFormat="false" ht="15" hidden="false" customHeight="false" outlineLevel="0" collapsed="false">
      <c r="A36" s="5" t="s">
        <v>189</v>
      </c>
      <c r="B36" s="11" t="s">
        <v>190</v>
      </c>
      <c r="C36" s="26" t="s">
        <v>98</v>
      </c>
      <c r="D36" s="63" t="str">
        <f aca="false">IF(IFERROR(INDEX('08 P6 dump W1'!$C$7:$C$46,MATCH($A36,'08 P6 dump W1'!$A$7:$A$46,0)),"")="","",TRIM(IFERROR(INDEX('08 P6 dump W1'!$C$7:$C$46,MATCH($A36,'08 P6 dump W1'!$A$7:$A$46,0)),"")))</f>
        <v/>
      </c>
      <c r="E36" s="50" t="str">
        <f aca="false">IF(IFERROR(INDEX('08 P6 dump W1'!$H$7:$H$46,MATCH($A36,'08 P6 dump W1'!$A$7:$A$46,0)),"")="","",IF(ISNUMBER(IFERROR(INDEX('08 P6 dump W1'!$H$7:$H$46,MATCH($A36,'08 P6 dump W1'!$A$7:$A$46,0)),"")),INT(IFERROR(INDEX('08 P6 dump W1'!$H$7:$H$46,MATCH($A36,'08 P6 dump W1'!$A$7:$A$46,0)),"")),IFERROR(DATEVALUE(LEFT(TRIM(IFERROR(INDEX('08 P6 dump W1'!$H$7:$H$46,MATCH($A36,'08 P6 dump W1'!$A$7:$A$46,0)),"")),9)),"check")))</f>
        <v/>
      </c>
      <c r="F36" s="50" t="str">
        <f aca="false">IF(IFERROR(INDEX('08 P6 dump W1'!$I$7:$I$46,MATCH($A36,'08 P6 dump W1'!$A$7:$A$46,0)),"")="","",IF(ISNUMBER(IFERROR(INDEX('08 P6 dump W1'!$I$7:$I$46,MATCH($A36,'08 P6 dump W1'!$A$7:$A$46,0)),"")),INT(IFERROR(INDEX('08 P6 dump W1'!$I$7:$I$46,MATCH($A36,'08 P6 dump W1'!$A$7:$A$46,0)),"")),IFERROR(DATEVALUE(LEFT(TRIM(IFERROR(INDEX('08 P6 dump W1'!$I$7:$I$46,MATCH($A36,'08 P6 dump W1'!$A$7:$A$46,0)),"")),9)),"check")))</f>
        <v/>
      </c>
      <c r="G36" s="55" t="str">
        <f aca="false">IF(IFERROR(INDEX('08 P6 dump W1'!$E$7:$E$46,MATCH($A36,'08 P6 dump W1'!$A$7:$A$46,0)),"")="","",IF(ISNUMBER(IFERROR(INDEX('08 P6 dump W1'!$E$7:$E$46,MATCH($A36,'08 P6 dump W1'!$A$7:$A$46,0)),"")),IFERROR(INDEX('08 P6 dump W1'!$E$7:$E$46,MATCH($A36,'08 P6 dump W1'!$A$7:$A$46,0)),""),IFERROR(VALUE(SUBSTITUTE(SUBSTITUTE(SUBSTITUTE(SUBSTITUTE(TRIM(IFERROR(INDEX('08 P6 dump W1'!$E$7:$E$46,MATCH($A36,'08 P6 dump W1'!$A$7:$A$46,0)),"")),"d",""),"h",""),"£",""),",","")),"check")))</f>
        <v/>
      </c>
      <c r="H36" s="64" t="str">
        <f aca="false">IF(IFERROR(INDEX('08 P6 dump W1'!$K$7:$K$46,MATCH($A36,'08 P6 dump W1'!$A$7:$A$46,0)),"")="","",IF(ISNUMBER(IFERROR(INDEX('08 P6 dump W1'!$K$7:$K$46,MATCH($A36,'08 P6 dump W1'!$A$7:$A$46,0)),"")),IF(IFERROR(INDEX('08 P6 dump W1'!$K$7:$K$46,MATCH($A36,'08 P6 dump W1'!$A$7:$A$46,0)),"")&gt;1,IFERROR(INDEX('08 P6 dump W1'!$K$7:$K$46,MATCH($A36,'08 P6 dump W1'!$A$7:$A$46,0)),"")/100,IFERROR(INDEX('08 P6 dump W1'!$K$7:$K$46,MATCH($A36,'08 P6 dump W1'!$A$7:$A$46,0)),"")),IFERROR(VALUE(SUBSTITUTE(IFERROR(INDEX('08 P6 dump W1'!$K$7:$K$46,MATCH($A36,'08 P6 dump W1'!$A$7:$A$46,0)),""),"%",""))/100,"check")))</f>
        <v/>
      </c>
      <c r="I36" s="53" t="str">
        <f aca="false">IF(IFERROR(INDEX('08 P6 dump W1'!$O$7:$O$46,MATCH($A36,'08 P6 dump W1'!$A$7:$A$46,0)),"")="","",IF(ISNUMBER(IFERROR(INDEX('08 P6 dump W1'!$O$7:$O$46,MATCH($A36,'08 P6 dump W1'!$A$7:$A$46,0)),"")),IFERROR(INDEX('08 P6 dump W1'!$O$7:$O$46,MATCH($A36,'08 P6 dump W1'!$A$7:$A$46,0)),""),IFERROR(VALUE(SUBSTITUTE(SUBSTITUTE(SUBSTITUTE(SUBSTITUTE(TRIM(IFERROR(INDEX('08 P6 dump W1'!$O$7:$O$46,MATCH($A36,'08 P6 dump W1'!$A$7:$A$46,0)),"")),"d",""),"h",""),"£",""),",","")),"check")))</f>
        <v/>
      </c>
      <c r="J36" s="53" t="str">
        <f aca="false">IF(IFERROR(INDEX('08 P6 dump W1'!$P$7:$P$46,MATCH($A36,'08 P6 dump W1'!$A$7:$A$46,0)),"")="","",IF(ISNUMBER(IFERROR(INDEX('08 P6 dump W1'!$P$7:$P$46,MATCH($A36,'08 P6 dump W1'!$A$7:$A$46,0)),"")),IFERROR(INDEX('08 P6 dump W1'!$P$7:$P$46,MATCH($A36,'08 P6 dump W1'!$A$7:$A$46,0)),""),IFERROR(VALUE(SUBSTITUTE(SUBSTITUTE(SUBSTITUTE(SUBSTITUTE(TRIM(IFERROR(INDEX('08 P6 dump W1'!$P$7:$P$46,MATCH($A36,'08 P6 dump W1'!$A$7:$A$46,0)),"")),"d",""),"h",""),"£",""),",","")),"check")))</f>
        <v/>
      </c>
      <c r="K36" s="53" t="str">
        <f aca="false">IF(IFERROR(INDEX('08 P6 dump W1'!$Q$7:$Q$46,MATCH($A36,'08 P6 dump W1'!$A$7:$A$46,0)),"")="","",IF(ISNUMBER(IFERROR(INDEX('08 P6 dump W1'!$Q$7:$Q$46,MATCH($A36,'08 P6 dump W1'!$A$7:$A$46,0)),"")),IFERROR(INDEX('08 P6 dump W1'!$Q$7:$Q$46,MATCH($A36,'08 P6 dump W1'!$A$7:$A$46,0)),""),IFERROR(VALUE(SUBSTITUTE(SUBSTITUTE(SUBSTITUTE(SUBSTITUTE(TRIM(IFERROR(INDEX('08 P6 dump W1'!$Q$7:$Q$46,MATCH($A36,'08 P6 dump W1'!$A$7:$A$46,0)),"")),"d",""),"h",""),"£",""),",","")),"check")))</f>
        <v/>
      </c>
      <c r="L36" s="53" t="str">
        <f aca="false">IF(IFERROR(INDEX('08 P6 dump W1'!$R$7:$R$46,MATCH($A36,'08 P6 dump W1'!$A$7:$A$46,0)),"")="","",IF(ISNUMBER(IFERROR(INDEX('08 P6 dump W1'!$R$7:$R$46,MATCH($A36,'08 P6 dump W1'!$A$7:$A$46,0)),"")),IFERROR(INDEX('08 P6 dump W1'!$R$7:$R$46,MATCH($A36,'08 P6 dump W1'!$A$7:$A$46,0)),""),IFERROR(VALUE(SUBSTITUTE(SUBSTITUTE(SUBSTITUTE(SUBSTITUTE(TRIM(IFERROR(INDEX('08 P6 dump W1'!$R$7:$R$46,MATCH($A36,'08 P6 dump W1'!$A$7:$A$46,0)),"")),"d",""),"h",""),"£",""),",","")),"check")))</f>
        <v/>
      </c>
      <c r="M36" s="34" t="str">
        <f aca="false">IF(OR(J36="",I36=""),"",J36-I36)</f>
        <v/>
      </c>
      <c r="N36" s="34" t="str">
        <f aca="false">IF(OR(J36="",K36=""),"",J36-K36)</f>
        <v/>
      </c>
      <c r="O36" s="34" t="str">
        <f aca="false">IF(OR(K36="",L36=""),"",K36+L36)</f>
        <v/>
      </c>
      <c r="P36" s="34" t="str">
        <f aca="false">IF(O36="","",'10 Baseline'!L33-O36)</f>
        <v/>
      </c>
    </row>
    <row r="37" customFormat="false" ht="15" hidden="false" customHeight="true" outlineLevel="0" collapsed="false">
      <c r="A37" s="16" t="s">
        <v>344</v>
      </c>
      <c r="B37" s="16"/>
      <c r="C37" s="16"/>
      <c r="D37" s="16"/>
      <c r="E37" s="16"/>
      <c r="F37" s="16"/>
      <c r="G37" s="16"/>
      <c r="H37" s="16"/>
      <c r="I37" s="32" t="n">
        <f aca="false">SUM(I9:I36)</f>
        <v>0</v>
      </c>
      <c r="J37" s="32" t="n">
        <f aca="false">SUM(J9:J36)</f>
        <v>0</v>
      </c>
      <c r="K37" s="32" t="n">
        <f aca="false">SUM(K9:K36)</f>
        <v>0</v>
      </c>
      <c r="L37" s="32" t="n">
        <f aca="false">SUM(L9:L36)</f>
        <v>0</v>
      </c>
      <c r="M37" s="32" t="n">
        <f aca="false">SUM(M9:M36)</f>
        <v>0</v>
      </c>
      <c r="N37" s="32" t="n">
        <f aca="false">SUM(N9:N36)</f>
        <v>0</v>
      </c>
      <c r="O37" s="32" t="n">
        <f aca="false">SUM(O9:O36)</f>
        <v>0</v>
      </c>
      <c r="P37" s="32" t="n">
        <f aca="false">SUM(P9:P36)</f>
        <v>0</v>
      </c>
    </row>
    <row r="39" customFormat="false" ht="15" hidden="false" customHeight="false" outlineLevel="0" collapsed="false">
      <c r="A39" s="4" t="s">
        <v>345</v>
      </c>
      <c r="J39" s="4" t="s">
        <v>346</v>
      </c>
    </row>
    <row r="40" customFormat="false" ht="30" hidden="false" customHeight="true" outlineLevel="0" collapsed="false">
      <c r="A40" s="13" t="s">
        <v>194</v>
      </c>
      <c r="B40" s="13" t="s">
        <v>347</v>
      </c>
      <c r="C40" s="13" t="s">
        <v>348</v>
      </c>
      <c r="D40" s="13" t="s">
        <v>349</v>
      </c>
      <c r="E40" s="13" t="s">
        <v>350</v>
      </c>
      <c r="F40" s="13" t="s">
        <v>351</v>
      </c>
      <c r="G40" s="13" t="s">
        <v>352</v>
      </c>
      <c r="H40" s="13" t="s">
        <v>353</v>
      </c>
      <c r="I40" s="13" t="s">
        <v>354</v>
      </c>
    </row>
    <row r="41" customFormat="false" ht="15" hidden="false" customHeight="true" outlineLevel="0" collapsed="false">
      <c r="A41" s="5" t="s">
        <v>102</v>
      </c>
      <c r="B41" s="34" t="n">
        <f aca="false">SUMIF($C$9:$C$36,"N",'10 Baseline'!$L$6:$L$33)</f>
        <v>101745</v>
      </c>
      <c r="C41" s="34" t="n">
        <f aca="false">SUMIF($C$9:$C$36,"N",$I$9:$I$36)</f>
        <v>0</v>
      </c>
      <c r="D41" s="34" t="n">
        <f aca="false">SUMIF($C$9:$C$36,"N",$J$9:$J$36)</f>
        <v>0</v>
      </c>
      <c r="E41" s="34" t="n">
        <f aca="false">SUMIF($C$9:$C$36,"N",$K$9:$K$36)</f>
        <v>0</v>
      </c>
      <c r="F41" s="34" t="n">
        <f aca="false">D41-C41</f>
        <v>0</v>
      </c>
      <c r="G41" s="34" t="n">
        <f aca="false">D41-E41</f>
        <v>0</v>
      </c>
      <c r="H41" s="65" t="str">
        <f aca="false">IF(C41=0,"",D41/C41)</f>
        <v/>
      </c>
      <c r="I41" s="65" t="str">
        <f aca="false">IF(E41=0,"",D41/E41)</f>
        <v/>
      </c>
      <c r="J41" s="5" t="s">
        <v>355</v>
      </c>
      <c r="K41" s="5"/>
      <c r="L41" s="5"/>
      <c r="M41" s="5"/>
      <c r="N41" s="5"/>
      <c r="O41" s="5"/>
      <c r="P41" s="28" t="n">
        <f aca="false">'10 Baseline'!$L$35</f>
        <v>371621</v>
      </c>
    </row>
    <row r="42" customFormat="false" ht="15" hidden="false" customHeight="true" outlineLevel="0" collapsed="false">
      <c r="A42" s="5" t="s">
        <v>105</v>
      </c>
      <c r="B42" s="34" t="n">
        <f aca="false">SUMIF($C$9:$C$36,"S",'10 Baseline'!$L$6:$L$33)</f>
        <v>80489</v>
      </c>
      <c r="C42" s="34" t="n">
        <f aca="false">SUMIF($C$9:$C$36,"S",$I$9:$I$36)</f>
        <v>0</v>
      </c>
      <c r="D42" s="34" t="n">
        <f aca="false">SUMIF($C$9:$C$36,"S",$J$9:$J$36)</f>
        <v>0</v>
      </c>
      <c r="E42" s="34" t="n">
        <f aca="false">SUMIF($C$9:$C$36,"S",$K$9:$K$36)</f>
        <v>0</v>
      </c>
      <c r="F42" s="34" t="n">
        <f aca="false">D42-C42</f>
        <v>0</v>
      </c>
      <c r="G42" s="34" t="n">
        <f aca="false">D42-E42</f>
        <v>0</v>
      </c>
      <c r="H42" s="65" t="str">
        <f aca="false">IF(C42=0,"",D42/C42)</f>
        <v/>
      </c>
      <c r="I42" s="65" t="str">
        <f aca="false">IF(E42=0,"",D42/E42)</f>
        <v/>
      </c>
      <c r="J42" s="5" t="s">
        <v>356</v>
      </c>
      <c r="K42" s="5"/>
      <c r="L42" s="5"/>
      <c r="M42" s="5"/>
      <c r="N42" s="5"/>
      <c r="O42" s="5"/>
      <c r="P42" s="28" t="n">
        <f aca="false">I37</f>
        <v>0</v>
      </c>
    </row>
    <row r="43" customFormat="false" ht="15" hidden="false" customHeight="true" outlineLevel="0" collapsed="false">
      <c r="A43" s="5" t="s">
        <v>108</v>
      </c>
      <c r="B43" s="34" t="n">
        <f aca="false">SUMIF($C$9:$C$36,"E",'10 Baseline'!$L$6:$L$33)</f>
        <v>93270</v>
      </c>
      <c r="C43" s="34" t="n">
        <f aca="false">SUMIF($C$9:$C$36,"E",$I$9:$I$36)</f>
        <v>0</v>
      </c>
      <c r="D43" s="34" t="n">
        <f aca="false">SUMIF($C$9:$C$36,"E",$J$9:$J$36)</f>
        <v>0</v>
      </c>
      <c r="E43" s="34" t="n">
        <f aca="false">SUMIF($C$9:$C$36,"E",$K$9:$K$36)</f>
        <v>0</v>
      </c>
      <c r="F43" s="34" t="n">
        <f aca="false">D43-C43</f>
        <v>0</v>
      </c>
      <c r="G43" s="34" t="n">
        <f aca="false">D43-E43</f>
        <v>0</v>
      </c>
      <c r="H43" s="65" t="str">
        <f aca="false">IF(C43=0,"",D43/C43)</f>
        <v/>
      </c>
      <c r="I43" s="65" t="str">
        <f aca="false">IF(E43=0,"",D43/E43)</f>
        <v/>
      </c>
      <c r="J43" s="5" t="s">
        <v>357</v>
      </c>
      <c r="K43" s="5"/>
      <c r="L43" s="5"/>
      <c r="M43" s="5"/>
      <c r="N43" s="5"/>
      <c r="O43" s="5"/>
      <c r="P43" s="28" t="n">
        <f aca="false">J37</f>
        <v>0</v>
      </c>
    </row>
    <row r="44" customFormat="false" ht="15" hidden="false" customHeight="true" outlineLevel="0" collapsed="false">
      <c r="A44" s="5" t="s">
        <v>111</v>
      </c>
      <c r="B44" s="34" t="n">
        <f aca="false">SUMIF($C$9:$C$36,"W",'10 Baseline'!$L$6:$L$33)</f>
        <v>96117</v>
      </c>
      <c r="C44" s="34" t="n">
        <f aca="false">SUMIF($C$9:$C$36,"W",$I$9:$I$36)</f>
        <v>0</v>
      </c>
      <c r="D44" s="34" t="n">
        <f aca="false">SUMIF($C$9:$C$36,"W",$J$9:$J$36)</f>
        <v>0</v>
      </c>
      <c r="E44" s="34" t="n">
        <f aca="false">SUMIF($C$9:$C$36,"W",$K$9:$K$36)</f>
        <v>0</v>
      </c>
      <c r="F44" s="34" t="n">
        <f aca="false">D44-C44</f>
        <v>0</v>
      </c>
      <c r="G44" s="34" t="n">
        <f aca="false">D44-E44</f>
        <v>0</v>
      </c>
      <c r="H44" s="65" t="str">
        <f aca="false">IF(C44=0,"",D44/C44)</f>
        <v/>
      </c>
      <c r="I44" s="65" t="str">
        <f aca="false">IF(E44=0,"",D44/E44)</f>
        <v/>
      </c>
      <c r="J44" s="5" t="s">
        <v>358</v>
      </c>
      <c r="K44" s="5"/>
      <c r="L44" s="5"/>
      <c r="M44" s="5"/>
      <c r="N44" s="5"/>
      <c r="O44" s="5"/>
      <c r="P44" s="28" t="n">
        <f aca="false">K37</f>
        <v>0</v>
      </c>
    </row>
    <row r="45" customFormat="false" ht="15" hidden="false" customHeight="true" outlineLevel="0" collapsed="false">
      <c r="A45" s="16" t="s">
        <v>359</v>
      </c>
      <c r="B45" s="32" t="n">
        <f aca="false">SUM(B41:B44)</f>
        <v>371621</v>
      </c>
      <c r="C45" s="32" t="n">
        <f aca="false">SUM(C41:C44)</f>
        <v>0</v>
      </c>
      <c r="D45" s="32" t="n">
        <f aca="false">SUM(D41:D44)</f>
        <v>0</v>
      </c>
      <c r="E45" s="32" t="n">
        <f aca="false">SUM(E41:E44)</f>
        <v>0</v>
      </c>
      <c r="F45" s="32" t="n">
        <f aca="false">D45-C45</f>
        <v>0</v>
      </c>
      <c r="G45" s="32" t="n">
        <f aca="false">D45-E45</f>
        <v>0</v>
      </c>
      <c r="H45" s="66" t="str">
        <f aca="false">IF(C45=0,"",D45/C45)</f>
        <v/>
      </c>
      <c r="I45" s="66" t="str">
        <f aca="false">IF(E45=0,"",D45/E45)</f>
        <v/>
      </c>
      <c r="J45" s="5" t="s">
        <v>360</v>
      </c>
      <c r="K45" s="5"/>
      <c r="L45" s="5"/>
      <c r="M45" s="5"/>
      <c r="N45" s="5"/>
      <c r="O45" s="5"/>
      <c r="P45" s="28" t="n">
        <f aca="false">M37</f>
        <v>0</v>
      </c>
    </row>
    <row r="46" customFormat="false" ht="15" hidden="false" customHeight="true" outlineLevel="0" collapsed="false">
      <c r="J46" s="5" t="s">
        <v>361</v>
      </c>
      <c r="K46" s="5"/>
      <c r="L46" s="5"/>
      <c r="M46" s="5"/>
      <c r="N46" s="5"/>
      <c r="O46" s="5"/>
      <c r="P46" s="28" t="n">
        <f aca="false">N37</f>
        <v>0</v>
      </c>
    </row>
    <row r="47" customFormat="false" ht="15" hidden="false" customHeight="true" outlineLevel="0" collapsed="false">
      <c r="J47" s="5" t="s">
        <v>362</v>
      </c>
      <c r="K47" s="5"/>
      <c r="L47" s="5"/>
      <c r="M47" s="5"/>
      <c r="N47" s="5"/>
      <c r="O47" s="5"/>
      <c r="P47" s="28" t="n">
        <f aca="false">L37</f>
        <v>0</v>
      </c>
    </row>
    <row r="48" customFormat="false" ht="15" hidden="false" customHeight="true" outlineLevel="0" collapsed="false">
      <c r="J48" s="5" t="s">
        <v>363</v>
      </c>
      <c r="K48" s="5"/>
      <c r="L48" s="5"/>
      <c r="M48" s="5"/>
      <c r="N48" s="5"/>
      <c r="O48" s="5"/>
      <c r="P48" s="28" t="n">
        <f aca="false">O37</f>
        <v>0</v>
      </c>
    </row>
    <row r="49" customFormat="false" ht="15" hidden="false" customHeight="true" outlineLevel="0" collapsed="false">
      <c r="J49" s="5" t="s">
        <v>364</v>
      </c>
      <c r="K49" s="5"/>
      <c r="L49" s="5"/>
      <c r="M49" s="5"/>
      <c r="N49" s="5"/>
      <c r="O49" s="5"/>
      <c r="P49" s="28" t="n">
        <f aca="false">P37</f>
        <v>0</v>
      </c>
    </row>
    <row r="50" customFormat="false" ht="15" hidden="false" customHeight="true" outlineLevel="0" collapsed="false">
      <c r="J50" s="5" t="s">
        <v>365</v>
      </c>
      <c r="K50" s="5"/>
      <c r="L50" s="5"/>
      <c r="M50" s="5"/>
      <c r="N50" s="5"/>
      <c r="O50" s="5"/>
      <c r="P50" s="67" t="str">
        <f aca="false">IF(I37=0,"",J37/I37)</f>
        <v/>
      </c>
    </row>
    <row r="51" customFormat="false" ht="15" hidden="false" customHeight="true" outlineLevel="0" collapsed="false">
      <c r="J51" s="5" t="s">
        <v>366</v>
      </c>
      <c r="K51" s="5"/>
      <c r="L51" s="5"/>
      <c r="M51" s="5"/>
      <c r="N51" s="5"/>
      <c r="O51" s="5"/>
      <c r="P51" s="67" t="str">
        <f aca="false">IF(K37=0,"",J37/K37)</f>
        <v/>
      </c>
    </row>
    <row r="52" customFormat="false" ht="15" hidden="false" customHeight="true" outlineLevel="0" collapsed="false">
      <c r="J52" s="5" t="s">
        <v>367</v>
      </c>
      <c r="K52" s="5"/>
      <c r="L52" s="5"/>
      <c r="M52" s="5"/>
      <c r="N52" s="5"/>
      <c r="O52" s="5"/>
      <c r="P52" s="67" t="str">
        <f aca="false">IF(OR(K37=0,('10 Baseline'!$L$35-K37)=0),"",('10 Baseline'!$L$35-J37)/('10 Baseline'!$L$35-K37))</f>
        <v/>
      </c>
    </row>
    <row r="53" customFormat="false" ht="15" hidden="false" customHeight="true" outlineLevel="0" collapsed="false">
      <c r="J53" s="5" t="s">
        <v>368</v>
      </c>
      <c r="K53" s="5"/>
      <c r="L53" s="5"/>
      <c r="M53" s="5"/>
      <c r="N53" s="5"/>
      <c r="O53" s="5"/>
      <c r="P53" s="28" t="str">
        <f aca="false">IF(J37=0,"",'10 Baseline'!$L$35*K37/J37)</f>
        <v/>
      </c>
    </row>
    <row r="55" customFormat="false" ht="15" hidden="false" customHeight="false" outlineLevel="0" collapsed="false">
      <c r="A55" s="4" t="s">
        <v>369</v>
      </c>
    </row>
    <row r="56" customFormat="false" ht="15" hidden="false" customHeight="true" outlineLevel="0" collapsed="false">
      <c r="A56" s="68" t="s">
        <v>370</v>
      </c>
      <c r="B56" s="68"/>
      <c r="C56" s="68"/>
      <c r="D56" s="68"/>
      <c r="E56" s="68"/>
      <c r="F56" s="68"/>
      <c r="G56" s="68"/>
      <c r="H56" s="68"/>
      <c r="I56" s="68"/>
    </row>
    <row r="57" customFormat="false" ht="30" hidden="false" customHeight="true" outlineLevel="0" collapsed="false">
      <c r="A57" s="69"/>
      <c r="B57" s="69"/>
      <c r="C57" s="69"/>
      <c r="D57" s="69"/>
      <c r="E57" s="69"/>
      <c r="F57" s="69"/>
      <c r="G57" s="69"/>
      <c r="H57" s="69"/>
      <c r="I57" s="69"/>
    </row>
    <row r="58" customFormat="false" ht="30" hidden="false" customHeight="true" outlineLevel="0" collapsed="false">
      <c r="A58" s="69"/>
      <c r="B58" s="69"/>
      <c r="C58" s="69"/>
      <c r="D58" s="69"/>
      <c r="E58" s="69"/>
      <c r="F58" s="69"/>
      <c r="G58" s="69"/>
      <c r="H58" s="69"/>
      <c r="I58" s="69"/>
    </row>
    <row r="59" customFormat="false" ht="15" hidden="false" customHeight="true" outlineLevel="0" collapsed="false">
      <c r="A59" s="68" t="s">
        <v>371</v>
      </c>
      <c r="B59" s="68"/>
      <c r="C59" s="68"/>
      <c r="D59" s="68"/>
      <c r="E59" s="68"/>
      <c r="F59" s="68"/>
      <c r="G59" s="68"/>
      <c r="H59" s="68"/>
      <c r="I59" s="68"/>
    </row>
    <row r="60" customFormat="false" ht="30" hidden="false" customHeight="true" outlineLevel="0" collapsed="false">
      <c r="A60" s="69"/>
      <c r="B60" s="69"/>
      <c r="C60" s="69"/>
      <c r="D60" s="69"/>
      <c r="E60" s="69"/>
      <c r="F60" s="69"/>
      <c r="G60" s="69"/>
      <c r="H60" s="69"/>
      <c r="I60" s="69"/>
    </row>
    <row r="61" customFormat="false" ht="30" hidden="false" customHeight="true" outlineLevel="0" collapsed="false">
      <c r="A61" s="69"/>
      <c r="B61" s="69"/>
      <c r="C61" s="69"/>
      <c r="D61" s="69"/>
      <c r="E61" s="69"/>
      <c r="F61" s="69"/>
      <c r="G61" s="69"/>
      <c r="H61" s="69"/>
      <c r="I61" s="69"/>
    </row>
    <row r="62" customFormat="false" ht="15" hidden="false" customHeight="true" outlineLevel="0" collapsed="false">
      <c r="A62" s="68" t="s">
        <v>372</v>
      </c>
      <c r="B62" s="68"/>
      <c r="C62" s="68"/>
      <c r="D62" s="68"/>
      <c r="E62" s="68"/>
      <c r="F62" s="68"/>
      <c r="G62" s="68"/>
      <c r="H62" s="68"/>
      <c r="I62" s="68"/>
    </row>
    <row r="63" customFormat="false" ht="30" hidden="false" customHeight="true" outlineLevel="0" collapsed="false">
      <c r="A63" s="69"/>
      <c r="B63" s="69"/>
      <c r="C63" s="69"/>
      <c r="D63" s="69"/>
      <c r="E63" s="69"/>
      <c r="F63" s="69"/>
      <c r="G63" s="69"/>
      <c r="H63" s="69"/>
      <c r="I63" s="69"/>
    </row>
    <row r="64" customFormat="false" ht="30" hidden="false" customHeight="true" outlineLevel="0" collapsed="false">
      <c r="A64" s="69"/>
      <c r="B64" s="69"/>
      <c r="C64" s="69"/>
      <c r="D64" s="69"/>
      <c r="E64" s="69"/>
      <c r="F64" s="69"/>
      <c r="G64" s="69"/>
      <c r="H64" s="69"/>
      <c r="I64" s="69"/>
    </row>
  </sheetData>
  <autoFilter ref="A8:P36"/>
  <mergeCells count="34">
    <mergeCell ref="A1:P1"/>
    <mergeCell ref="A2:P2"/>
    <mergeCell ref="A3:P3"/>
    <mergeCell ref="A5:B5"/>
    <mergeCell ref="A6:B6"/>
    <mergeCell ref="D6:F6"/>
    <mergeCell ref="H6:I6"/>
    <mergeCell ref="J6:P6"/>
    <mergeCell ref="A9:P9"/>
    <mergeCell ref="A11:P11"/>
    <mergeCell ref="A17:P17"/>
    <mergeCell ref="A23:P23"/>
    <mergeCell ref="A29:P29"/>
    <mergeCell ref="A35:P35"/>
    <mergeCell ref="A37:H37"/>
    <mergeCell ref="J41:O41"/>
    <mergeCell ref="J42:O42"/>
    <mergeCell ref="J43:O43"/>
    <mergeCell ref="J44:O44"/>
    <mergeCell ref="J45:O45"/>
    <mergeCell ref="J46:O46"/>
    <mergeCell ref="J47:O47"/>
    <mergeCell ref="J48:O48"/>
    <mergeCell ref="J49:O49"/>
    <mergeCell ref="J50:O50"/>
    <mergeCell ref="J51:O51"/>
    <mergeCell ref="J52:O52"/>
    <mergeCell ref="J53:O53"/>
    <mergeCell ref="A56:I56"/>
    <mergeCell ref="A57:I58"/>
    <mergeCell ref="A59:I59"/>
    <mergeCell ref="A60:I61"/>
    <mergeCell ref="A62:I62"/>
    <mergeCell ref="A63:I64"/>
  </mergeCells>
  <conditionalFormatting sqref="P50:P51">
    <cfRule type="expression" priority="2" aboveAverage="0" equalAverage="0" bottom="0" percent="0" rank="0" text="" dxfId="0">
      <formula>AND(ISNUMBER(P50),P50&gt;=0.95)</formula>
    </cfRule>
    <cfRule type="expression" priority="3" aboveAverage="0" equalAverage="0" bottom="0" percent="0" rank="0" text="" dxfId="1">
      <formula>AND(ISNUMBER(P50),P50&gt;=0.85,P50&lt;0.95)</formula>
    </cfRule>
    <cfRule type="expression" priority="4" aboveAverage="0" equalAverage="0" bottom="0" percent="0" rank="0" text="" dxfId="2">
      <formula>AND(ISNUMBER(P50),P50&lt;0.85)</formula>
    </cfRule>
  </conditionalFormatting>
  <conditionalFormatting sqref="H41:I45">
    <cfRule type="expression" priority="5" aboveAverage="0" equalAverage="0" bottom="0" percent="0" rank="0" text="" dxfId="0">
      <formula>AND(ISNUMBER(H41),H41&gt;=0.95)</formula>
    </cfRule>
    <cfRule type="expression" priority="6" aboveAverage="0" equalAverage="0" bottom="0" percent="0" rank="0" text="" dxfId="1">
      <formula>AND(ISNUMBER(H41),H41&gt;=0.85,H41&lt;0.95)</formula>
    </cfRule>
    <cfRule type="expression" priority="7" aboveAverage="0" equalAverage="0" bottom="0" percent="0" rank="0" text="" dxfId="2">
      <formula>AND(ISNUMBER(H41),H41&lt;0.85)</formula>
    </cfRule>
  </conditionalFormatting>
  <conditionalFormatting sqref="F41:G45">
    <cfRule type="cellIs" priority="8" operator="lessThan" aboveAverage="0" equalAverage="0" bottom="0" percent="0" rank="0" text="" dxfId="13">
      <formula>0</formula>
    </cfRule>
  </conditionalFormatting>
  <conditionalFormatting sqref="M9:N36">
    <cfRule type="cellIs" priority="9" operator="lessThan" aboveAverage="0" equalAverage="0" bottom="0" percent="0" rank="0" text="" dxfId="13">
      <formula>0</formula>
    </cfRule>
  </conditionalFormatting>
  <conditionalFormatting sqref="A9:P36">
    <cfRule type="expression" priority="10" aboveAverage="0" equalAverage="0" bottom="0" percent="0" rank="0" text="" dxfId="16">
      <formula>$D9="Completed"</formula>
    </cfRule>
  </conditionalFormatting>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A"/>
    <pageSetUpPr fitToPage="true"/>
  </sheetPr>
  <dimension ref="A1:P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0"/>
    <col collapsed="false" customWidth="true" hidden="false" outlineLevel="0" max="6" min="3" style="0" width="12"/>
    <col collapsed="false" customWidth="true" hidden="false" outlineLevel="0" max="7" min="7" style="0" width="10"/>
    <col collapsed="false" customWidth="true" hidden="false" outlineLevel="0" max="8" min="8" style="0" width="8"/>
    <col collapsed="false" customWidth="true" hidden="false" outlineLevel="0" max="11" min="9" style="0" width="13"/>
    <col collapsed="false" customWidth="true" hidden="false" outlineLevel="0" max="12" min="12" style="0" width="14"/>
    <col collapsed="false" customWidth="true" hidden="false" outlineLevel="0" max="16" min="13" style="0" width="13"/>
  </cols>
  <sheetData>
    <row r="1" customFormat="false" ht="15.75" hidden="false" customHeight="true" outlineLevel="0" collapsed="false">
      <c r="A1" s="1" t="s">
        <v>0</v>
      </c>
      <c r="B1" s="1"/>
      <c r="C1" s="1"/>
      <c r="D1" s="1"/>
      <c r="E1" s="1"/>
      <c r="F1" s="1"/>
      <c r="G1" s="1"/>
      <c r="H1" s="1"/>
      <c r="I1" s="1"/>
      <c r="J1" s="1"/>
      <c r="K1" s="1"/>
      <c r="L1" s="1"/>
      <c r="M1" s="1"/>
      <c r="N1" s="1"/>
      <c r="O1" s="1"/>
      <c r="P1" s="1"/>
    </row>
    <row r="2" customFormat="false" ht="25.5" hidden="false" customHeight="true" outlineLevel="0" collapsed="false">
      <c r="A2" s="2" t="s">
        <v>373</v>
      </c>
      <c r="B2" s="2"/>
      <c r="C2" s="2"/>
      <c r="D2" s="2"/>
      <c r="E2" s="2"/>
      <c r="F2" s="2"/>
      <c r="G2" s="2"/>
      <c r="H2" s="2"/>
      <c r="I2" s="2"/>
      <c r="J2" s="2"/>
      <c r="K2" s="2"/>
      <c r="L2" s="2"/>
      <c r="M2" s="2"/>
      <c r="N2" s="2"/>
      <c r="O2" s="2"/>
      <c r="P2" s="2"/>
    </row>
    <row r="3" customFormat="false" ht="31.5" hidden="false" customHeight="true" outlineLevel="0" collapsed="false">
      <c r="A3" s="3" t="s">
        <v>374</v>
      </c>
      <c r="B3" s="3"/>
      <c r="C3" s="3"/>
      <c r="D3" s="3"/>
      <c r="E3" s="3"/>
      <c r="F3" s="3"/>
      <c r="G3" s="3"/>
      <c r="H3" s="3"/>
      <c r="I3" s="3"/>
      <c r="J3" s="3"/>
      <c r="K3" s="3"/>
      <c r="L3" s="3"/>
      <c r="M3" s="3"/>
      <c r="N3" s="3"/>
      <c r="O3" s="3"/>
      <c r="P3" s="3"/>
    </row>
    <row r="5" customFormat="false" ht="15" hidden="false" customHeight="true" outlineLevel="0" collapsed="false">
      <c r="A5" s="16" t="s">
        <v>331</v>
      </c>
      <c r="B5" s="16"/>
    </row>
    <row r="6" customFormat="false" ht="23.85" hidden="false" customHeight="true" outlineLevel="0" collapsed="false">
      <c r="A6" s="14" t="s">
        <v>332</v>
      </c>
      <c r="B6" s="14"/>
      <c r="C6" s="60" t="str">
        <f aca="false">IF(IFERROR(INDEX('09 P6 dump W2'!$G$7:$G$46,MATCH("A1210",'09 P6 dump W2'!$A$7:$A$46,0)),"")="","",IF(ISNUMBER(IFERROR(INDEX('09 P6 dump W2'!$G$7:$G$46,MATCH("A1210",'09 P6 dump W2'!$A$7:$A$46,0)),"")),INT(IFERROR(INDEX('09 P6 dump W2'!$G$7:$G$46,MATCH("A1210",'09 P6 dump W2'!$A$7:$A$46,0)),"")),IFERROR(DATEVALUE(LEFT(TRIM(IFERROR(INDEX('09 P6 dump W2'!$G$7:$G$46,MATCH("A1210",'09 P6 dump W2'!$A$7:$A$46,0)),"")),9)),"check")))</f>
        <v/>
      </c>
      <c r="D6" s="14" t="s">
        <v>333</v>
      </c>
      <c r="E6" s="14"/>
      <c r="F6" s="14"/>
      <c r="G6" s="61" t="str">
        <f aca="false">IF(OR(C6="",'10 Baseline'!$F$34=""),"",NETWORKDAYS('10 Baseline'!$F$34,C6)-1)</f>
        <v/>
      </c>
      <c r="H6" s="14" t="s">
        <v>334</v>
      </c>
      <c r="I6" s="14"/>
      <c r="J6" s="62"/>
      <c r="K6" s="62"/>
      <c r="L6" s="62"/>
      <c r="M6" s="62"/>
      <c r="N6" s="62"/>
      <c r="O6" s="62"/>
      <c r="P6" s="62"/>
    </row>
    <row r="8" customFormat="false" ht="30" hidden="false" customHeight="true" outlineLevel="0" collapsed="false">
      <c r="A8" s="13" t="s">
        <v>249</v>
      </c>
      <c r="B8" s="13" t="s">
        <v>115</v>
      </c>
      <c r="C8" s="13" t="s">
        <v>116</v>
      </c>
      <c r="D8" s="13" t="s">
        <v>250</v>
      </c>
      <c r="E8" s="13" t="s">
        <v>293</v>
      </c>
      <c r="F8" s="13" t="s">
        <v>294</v>
      </c>
      <c r="G8" s="13" t="s">
        <v>335</v>
      </c>
      <c r="H8" s="13" t="s">
        <v>254</v>
      </c>
      <c r="I8" s="13" t="s">
        <v>336</v>
      </c>
      <c r="J8" s="13" t="s">
        <v>337</v>
      </c>
      <c r="K8" s="13" t="s">
        <v>338</v>
      </c>
      <c r="L8" s="13" t="s">
        <v>339</v>
      </c>
      <c r="M8" s="13" t="s">
        <v>340</v>
      </c>
      <c r="N8" s="13" t="s">
        <v>341</v>
      </c>
      <c r="O8" s="13" t="s">
        <v>342</v>
      </c>
      <c r="P8" s="13" t="s">
        <v>343</v>
      </c>
    </row>
    <row r="9" customFormat="false" ht="15" hidden="false" customHeight="false" outlineLevel="0" collapsed="false">
      <c r="A9" s="25" t="s">
        <v>99</v>
      </c>
      <c r="B9" s="25"/>
      <c r="C9" s="25"/>
      <c r="D9" s="25"/>
      <c r="E9" s="25"/>
      <c r="F9" s="25"/>
      <c r="G9" s="25"/>
      <c r="H9" s="25"/>
      <c r="I9" s="25"/>
      <c r="J9" s="25"/>
      <c r="K9" s="25"/>
      <c r="L9" s="25"/>
      <c r="M9" s="25"/>
      <c r="N9" s="25"/>
      <c r="O9" s="25"/>
      <c r="P9" s="25"/>
    </row>
    <row r="10" customFormat="false" ht="15" hidden="false" customHeight="false" outlineLevel="0" collapsed="false">
      <c r="A10" s="5" t="s">
        <v>127</v>
      </c>
      <c r="B10" s="11" t="s">
        <v>128</v>
      </c>
      <c r="C10" s="26" t="s">
        <v>98</v>
      </c>
      <c r="D10" s="63" t="str">
        <f aca="false">IF(IFERROR(INDEX('09 P6 dump W2'!$C$7:$C$46,MATCH($A10,'09 P6 dump W2'!$A$7:$A$46,0)),"")="","",TRIM(IFERROR(INDEX('09 P6 dump W2'!$C$7:$C$46,MATCH($A10,'09 P6 dump W2'!$A$7:$A$46,0)),"")))</f>
        <v/>
      </c>
      <c r="E10" s="50" t="str">
        <f aca="false">IF(IFERROR(INDEX('09 P6 dump W2'!$H$7:$H$46,MATCH($A10,'09 P6 dump W2'!$A$7:$A$46,0)),"")="","",IF(ISNUMBER(IFERROR(INDEX('09 P6 dump W2'!$H$7:$H$46,MATCH($A10,'09 P6 dump W2'!$A$7:$A$46,0)),"")),INT(IFERROR(INDEX('09 P6 dump W2'!$H$7:$H$46,MATCH($A10,'09 P6 dump W2'!$A$7:$A$46,0)),"")),IFERROR(DATEVALUE(LEFT(TRIM(IFERROR(INDEX('09 P6 dump W2'!$H$7:$H$46,MATCH($A10,'09 P6 dump W2'!$A$7:$A$46,0)),"")),9)),"check")))</f>
        <v/>
      </c>
      <c r="F10" s="50" t="str">
        <f aca="false">IF(IFERROR(INDEX('09 P6 dump W2'!$I$7:$I$46,MATCH($A10,'09 P6 dump W2'!$A$7:$A$46,0)),"")="","",IF(ISNUMBER(IFERROR(INDEX('09 P6 dump W2'!$I$7:$I$46,MATCH($A10,'09 P6 dump W2'!$A$7:$A$46,0)),"")),INT(IFERROR(INDEX('09 P6 dump W2'!$I$7:$I$46,MATCH($A10,'09 P6 dump W2'!$A$7:$A$46,0)),"")),IFERROR(DATEVALUE(LEFT(TRIM(IFERROR(INDEX('09 P6 dump W2'!$I$7:$I$46,MATCH($A10,'09 P6 dump W2'!$A$7:$A$46,0)),"")),9)),"check")))</f>
        <v/>
      </c>
      <c r="G10" s="55" t="str">
        <f aca="false">IF(IFERROR(INDEX('09 P6 dump W2'!$E$7:$E$46,MATCH($A10,'09 P6 dump W2'!$A$7:$A$46,0)),"")="","",IF(ISNUMBER(IFERROR(INDEX('09 P6 dump W2'!$E$7:$E$46,MATCH($A10,'09 P6 dump W2'!$A$7:$A$46,0)),"")),IFERROR(INDEX('09 P6 dump W2'!$E$7:$E$46,MATCH($A10,'09 P6 dump W2'!$A$7:$A$46,0)),""),IFERROR(VALUE(SUBSTITUTE(SUBSTITUTE(SUBSTITUTE(SUBSTITUTE(TRIM(IFERROR(INDEX('09 P6 dump W2'!$E$7:$E$46,MATCH($A10,'09 P6 dump W2'!$A$7:$A$46,0)),"")),"d",""),"h",""),"£",""),",","")),"check")))</f>
        <v/>
      </c>
      <c r="H10" s="64" t="str">
        <f aca="false">IF(IFERROR(INDEX('09 P6 dump W2'!$K$7:$K$46,MATCH($A10,'09 P6 dump W2'!$A$7:$A$46,0)),"")="","",IF(ISNUMBER(IFERROR(INDEX('09 P6 dump W2'!$K$7:$K$46,MATCH($A10,'09 P6 dump W2'!$A$7:$A$46,0)),"")),IF(IFERROR(INDEX('09 P6 dump W2'!$K$7:$K$46,MATCH($A10,'09 P6 dump W2'!$A$7:$A$46,0)),"")&gt;1,IFERROR(INDEX('09 P6 dump W2'!$K$7:$K$46,MATCH($A10,'09 P6 dump W2'!$A$7:$A$46,0)),"")/100,IFERROR(INDEX('09 P6 dump W2'!$K$7:$K$46,MATCH($A10,'09 P6 dump W2'!$A$7:$A$46,0)),"")),IFERROR(VALUE(SUBSTITUTE(IFERROR(INDEX('09 P6 dump W2'!$K$7:$K$46,MATCH($A10,'09 P6 dump W2'!$A$7:$A$46,0)),""),"%",""))/100,"check")))</f>
        <v/>
      </c>
      <c r="I10" s="53" t="str">
        <f aca="false">IF(IFERROR(INDEX('09 P6 dump W2'!$O$7:$O$46,MATCH($A10,'09 P6 dump W2'!$A$7:$A$46,0)),"")="","",IF(ISNUMBER(IFERROR(INDEX('09 P6 dump W2'!$O$7:$O$46,MATCH($A10,'09 P6 dump W2'!$A$7:$A$46,0)),"")),IFERROR(INDEX('09 P6 dump W2'!$O$7:$O$46,MATCH($A10,'09 P6 dump W2'!$A$7:$A$46,0)),""),IFERROR(VALUE(SUBSTITUTE(SUBSTITUTE(SUBSTITUTE(SUBSTITUTE(TRIM(IFERROR(INDEX('09 P6 dump W2'!$O$7:$O$46,MATCH($A10,'09 P6 dump W2'!$A$7:$A$46,0)),"")),"d",""),"h",""),"£",""),",","")),"check")))</f>
        <v/>
      </c>
      <c r="J10" s="53" t="str">
        <f aca="false">IF(IFERROR(INDEX('09 P6 dump W2'!$P$7:$P$46,MATCH($A10,'09 P6 dump W2'!$A$7:$A$46,0)),"")="","",IF(ISNUMBER(IFERROR(INDEX('09 P6 dump W2'!$P$7:$P$46,MATCH($A10,'09 P6 dump W2'!$A$7:$A$46,0)),"")),IFERROR(INDEX('09 P6 dump W2'!$P$7:$P$46,MATCH($A10,'09 P6 dump W2'!$A$7:$A$46,0)),""),IFERROR(VALUE(SUBSTITUTE(SUBSTITUTE(SUBSTITUTE(SUBSTITUTE(TRIM(IFERROR(INDEX('09 P6 dump W2'!$P$7:$P$46,MATCH($A10,'09 P6 dump W2'!$A$7:$A$46,0)),"")),"d",""),"h",""),"£",""),",","")),"check")))</f>
        <v/>
      </c>
      <c r="K10" s="53" t="str">
        <f aca="false">IF(IFERROR(INDEX('09 P6 dump W2'!$Q$7:$Q$46,MATCH($A10,'09 P6 dump W2'!$A$7:$A$46,0)),"")="","",IF(ISNUMBER(IFERROR(INDEX('09 P6 dump W2'!$Q$7:$Q$46,MATCH($A10,'09 P6 dump W2'!$A$7:$A$46,0)),"")),IFERROR(INDEX('09 P6 dump W2'!$Q$7:$Q$46,MATCH($A10,'09 P6 dump W2'!$A$7:$A$46,0)),""),IFERROR(VALUE(SUBSTITUTE(SUBSTITUTE(SUBSTITUTE(SUBSTITUTE(TRIM(IFERROR(INDEX('09 P6 dump W2'!$Q$7:$Q$46,MATCH($A10,'09 P6 dump W2'!$A$7:$A$46,0)),"")),"d",""),"h",""),"£",""),",","")),"check")))</f>
        <v/>
      </c>
      <c r="L10" s="53" t="str">
        <f aca="false">IF(IFERROR(INDEX('09 P6 dump W2'!$R$7:$R$46,MATCH($A10,'09 P6 dump W2'!$A$7:$A$46,0)),"")="","",IF(ISNUMBER(IFERROR(INDEX('09 P6 dump W2'!$R$7:$R$46,MATCH($A10,'09 P6 dump W2'!$A$7:$A$46,0)),"")),IFERROR(INDEX('09 P6 dump W2'!$R$7:$R$46,MATCH($A10,'09 P6 dump W2'!$A$7:$A$46,0)),""),IFERROR(VALUE(SUBSTITUTE(SUBSTITUTE(SUBSTITUTE(SUBSTITUTE(TRIM(IFERROR(INDEX('09 P6 dump W2'!$R$7:$R$46,MATCH($A10,'09 P6 dump W2'!$A$7:$A$46,0)),"")),"d",""),"h",""),"£",""),",","")),"check")))</f>
        <v/>
      </c>
      <c r="M10" s="34" t="str">
        <f aca="false">IF(OR(J10="",I10=""),"",J10-I10)</f>
        <v/>
      </c>
      <c r="N10" s="34" t="str">
        <f aca="false">IF(OR(J10="",K10=""),"",J10-K10)</f>
        <v/>
      </c>
      <c r="O10" s="34" t="str">
        <f aca="false">IF(OR(K10="",L10=""),"",K10+L10)</f>
        <v/>
      </c>
      <c r="P10" s="34" t="str">
        <f aca="false">IF(O10="","",'10 Baseline'!L7-O10)</f>
        <v/>
      </c>
    </row>
    <row r="11" customFormat="false" ht="15" hidden="false" customHeight="false" outlineLevel="0" collapsed="false">
      <c r="A11" s="25" t="s">
        <v>102</v>
      </c>
      <c r="B11" s="25"/>
      <c r="C11" s="25"/>
      <c r="D11" s="25"/>
      <c r="E11" s="25"/>
      <c r="F11" s="25"/>
      <c r="G11" s="25"/>
      <c r="H11" s="25"/>
      <c r="I11" s="25"/>
      <c r="J11" s="25"/>
      <c r="K11" s="25"/>
      <c r="L11" s="25"/>
      <c r="M11" s="25"/>
      <c r="N11" s="25"/>
      <c r="O11" s="25"/>
      <c r="P11" s="25"/>
    </row>
    <row r="12" customFormat="false" ht="15" hidden="false" customHeight="false" outlineLevel="0" collapsed="false">
      <c r="A12" s="5" t="s">
        <v>130</v>
      </c>
      <c r="B12" s="11" t="s">
        <v>131</v>
      </c>
      <c r="C12" s="26" t="s">
        <v>101</v>
      </c>
      <c r="D12" s="63" t="str">
        <f aca="false">IF(IFERROR(INDEX('09 P6 dump W2'!$C$7:$C$46,MATCH($A12,'09 P6 dump W2'!$A$7:$A$46,0)),"")="","",TRIM(IFERROR(INDEX('09 P6 dump W2'!$C$7:$C$46,MATCH($A12,'09 P6 dump W2'!$A$7:$A$46,0)),"")))</f>
        <v/>
      </c>
      <c r="E12" s="50" t="str">
        <f aca="false">IF(IFERROR(INDEX('09 P6 dump W2'!$H$7:$H$46,MATCH($A12,'09 P6 dump W2'!$A$7:$A$46,0)),"")="","",IF(ISNUMBER(IFERROR(INDEX('09 P6 dump W2'!$H$7:$H$46,MATCH($A12,'09 P6 dump W2'!$A$7:$A$46,0)),"")),INT(IFERROR(INDEX('09 P6 dump W2'!$H$7:$H$46,MATCH($A12,'09 P6 dump W2'!$A$7:$A$46,0)),"")),IFERROR(DATEVALUE(LEFT(TRIM(IFERROR(INDEX('09 P6 dump W2'!$H$7:$H$46,MATCH($A12,'09 P6 dump W2'!$A$7:$A$46,0)),"")),9)),"check")))</f>
        <v/>
      </c>
      <c r="F12" s="50" t="str">
        <f aca="false">IF(IFERROR(INDEX('09 P6 dump W2'!$I$7:$I$46,MATCH($A12,'09 P6 dump W2'!$A$7:$A$46,0)),"")="","",IF(ISNUMBER(IFERROR(INDEX('09 P6 dump W2'!$I$7:$I$46,MATCH($A12,'09 P6 dump W2'!$A$7:$A$46,0)),"")),INT(IFERROR(INDEX('09 P6 dump W2'!$I$7:$I$46,MATCH($A12,'09 P6 dump W2'!$A$7:$A$46,0)),"")),IFERROR(DATEVALUE(LEFT(TRIM(IFERROR(INDEX('09 P6 dump W2'!$I$7:$I$46,MATCH($A12,'09 P6 dump W2'!$A$7:$A$46,0)),"")),9)),"check")))</f>
        <v/>
      </c>
      <c r="G12" s="55" t="str">
        <f aca="false">IF(IFERROR(INDEX('09 P6 dump W2'!$E$7:$E$46,MATCH($A12,'09 P6 dump W2'!$A$7:$A$46,0)),"")="","",IF(ISNUMBER(IFERROR(INDEX('09 P6 dump W2'!$E$7:$E$46,MATCH($A12,'09 P6 dump W2'!$A$7:$A$46,0)),"")),IFERROR(INDEX('09 P6 dump W2'!$E$7:$E$46,MATCH($A12,'09 P6 dump W2'!$A$7:$A$46,0)),""),IFERROR(VALUE(SUBSTITUTE(SUBSTITUTE(SUBSTITUTE(SUBSTITUTE(TRIM(IFERROR(INDEX('09 P6 dump W2'!$E$7:$E$46,MATCH($A12,'09 P6 dump W2'!$A$7:$A$46,0)),"")),"d",""),"h",""),"£",""),",","")),"check")))</f>
        <v/>
      </c>
      <c r="H12" s="64" t="str">
        <f aca="false">IF(IFERROR(INDEX('09 P6 dump W2'!$K$7:$K$46,MATCH($A12,'09 P6 dump W2'!$A$7:$A$46,0)),"")="","",IF(ISNUMBER(IFERROR(INDEX('09 P6 dump W2'!$K$7:$K$46,MATCH($A12,'09 P6 dump W2'!$A$7:$A$46,0)),"")),IF(IFERROR(INDEX('09 P6 dump W2'!$K$7:$K$46,MATCH($A12,'09 P6 dump W2'!$A$7:$A$46,0)),"")&gt;1,IFERROR(INDEX('09 P6 dump W2'!$K$7:$K$46,MATCH($A12,'09 P6 dump W2'!$A$7:$A$46,0)),"")/100,IFERROR(INDEX('09 P6 dump W2'!$K$7:$K$46,MATCH($A12,'09 P6 dump W2'!$A$7:$A$46,0)),"")),IFERROR(VALUE(SUBSTITUTE(IFERROR(INDEX('09 P6 dump W2'!$K$7:$K$46,MATCH($A12,'09 P6 dump W2'!$A$7:$A$46,0)),""),"%",""))/100,"check")))</f>
        <v/>
      </c>
      <c r="I12" s="53" t="str">
        <f aca="false">IF(IFERROR(INDEX('09 P6 dump W2'!$O$7:$O$46,MATCH($A12,'09 P6 dump W2'!$A$7:$A$46,0)),"")="","",IF(ISNUMBER(IFERROR(INDEX('09 P6 dump W2'!$O$7:$O$46,MATCH($A12,'09 P6 dump W2'!$A$7:$A$46,0)),"")),IFERROR(INDEX('09 P6 dump W2'!$O$7:$O$46,MATCH($A12,'09 P6 dump W2'!$A$7:$A$46,0)),""),IFERROR(VALUE(SUBSTITUTE(SUBSTITUTE(SUBSTITUTE(SUBSTITUTE(TRIM(IFERROR(INDEX('09 P6 dump W2'!$O$7:$O$46,MATCH($A12,'09 P6 dump W2'!$A$7:$A$46,0)),"")),"d",""),"h",""),"£",""),",","")),"check")))</f>
        <v/>
      </c>
      <c r="J12" s="53" t="str">
        <f aca="false">IF(IFERROR(INDEX('09 P6 dump W2'!$P$7:$P$46,MATCH($A12,'09 P6 dump W2'!$A$7:$A$46,0)),"")="","",IF(ISNUMBER(IFERROR(INDEX('09 P6 dump W2'!$P$7:$P$46,MATCH($A12,'09 P6 dump W2'!$A$7:$A$46,0)),"")),IFERROR(INDEX('09 P6 dump W2'!$P$7:$P$46,MATCH($A12,'09 P6 dump W2'!$A$7:$A$46,0)),""),IFERROR(VALUE(SUBSTITUTE(SUBSTITUTE(SUBSTITUTE(SUBSTITUTE(TRIM(IFERROR(INDEX('09 P6 dump W2'!$P$7:$P$46,MATCH($A12,'09 P6 dump W2'!$A$7:$A$46,0)),"")),"d",""),"h",""),"£",""),",","")),"check")))</f>
        <v/>
      </c>
      <c r="K12" s="53" t="str">
        <f aca="false">IF(IFERROR(INDEX('09 P6 dump W2'!$Q$7:$Q$46,MATCH($A12,'09 P6 dump W2'!$A$7:$A$46,0)),"")="","",IF(ISNUMBER(IFERROR(INDEX('09 P6 dump W2'!$Q$7:$Q$46,MATCH($A12,'09 P6 dump W2'!$A$7:$A$46,0)),"")),IFERROR(INDEX('09 P6 dump W2'!$Q$7:$Q$46,MATCH($A12,'09 P6 dump W2'!$A$7:$A$46,0)),""),IFERROR(VALUE(SUBSTITUTE(SUBSTITUTE(SUBSTITUTE(SUBSTITUTE(TRIM(IFERROR(INDEX('09 P6 dump W2'!$Q$7:$Q$46,MATCH($A12,'09 P6 dump W2'!$A$7:$A$46,0)),"")),"d",""),"h",""),"£",""),",","")),"check")))</f>
        <v/>
      </c>
      <c r="L12" s="53" t="str">
        <f aca="false">IF(IFERROR(INDEX('09 P6 dump W2'!$R$7:$R$46,MATCH($A12,'09 P6 dump W2'!$A$7:$A$46,0)),"")="","",IF(ISNUMBER(IFERROR(INDEX('09 P6 dump W2'!$R$7:$R$46,MATCH($A12,'09 P6 dump W2'!$A$7:$A$46,0)),"")),IFERROR(INDEX('09 P6 dump W2'!$R$7:$R$46,MATCH($A12,'09 P6 dump W2'!$A$7:$A$46,0)),""),IFERROR(VALUE(SUBSTITUTE(SUBSTITUTE(SUBSTITUTE(SUBSTITUTE(TRIM(IFERROR(INDEX('09 P6 dump W2'!$R$7:$R$46,MATCH($A12,'09 P6 dump W2'!$A$7:$A$46,0)),"")),"d",""),"h",""),"£",""),",","")),"check")))</f>
        <v/>
      </c>
      <c r="M12" s="34" t="str">
        <f aca="false">IF(OR(J12="",I12=""),"",J12-I12)</f>
        <v/>
      </c>
      <c r="N12" s="34" t="str">
        <f aca="false">IF(OR(J12="",K12=""),"",J12-K12)</f>
        <v/>
      </c>
      <c r="O12" s="34" t="str">
        <f aca="false">IF(OR(K12="",L12=""),"",K12+L12)</f>
        <v/>
      </c>
      <c r="P12" s="34" t="str">
        <f aca="false">IF(O12="","",'10 Baseline'!L9-O12)</f>
        <v/>
      </c>
    </row>
    <row r="13" customFormat="false" ht="15" hidden="false" customHeight="false" outlineLevel="0" collapsed="false">
      <c r="A13" s="5" t="s">
        <v>134</v>
      </c>
      <c r="B13" s="11" t="s">
        <v>135</v>
      </c>
      <c r="C13" s="26" t="s">
        <v>101</v>
      </c>
      <c r="D13" s="63" t="str">
        <f aca="false">IF(IFERROR(INDEX('09 P6 dump W2'!$C$7:$C$46,MATCH($A13,'09 P6 dump W2'!$A$7:$A$46,0)),"")="","",TRIM(IFERROR(INDEX('09 P6 dump W2'!$C$7:$C$46,MATCH($A13,'09 P6 dump W2'!$A$7:$A$46,0)),"")))</f>
        <v/>
      </c>
      <c r="E13" s="50" t="str">
        <f aca="false">IF(IFERROR(INDEX('09 P6 dump W2'!$H$7:$H$46,MATCH($A13,'09 P6 dump W2'!$A$7:$A$46,0)),"")="","",IF(ISNUMBER(IFERROR(INDEX('09 P6 dump W2'!$H$7:$H$46,MATCH($A13,'09 P6 dump W2'!$A$7:$A$46,0)),"")),INT(IFERROR(INDEX('09 P6 dump W2'!$H$7:$H$46,MATCH($A13,'09 P6 dump W2'!$A$7:$A$46,0)),"")),IFERROR(DATEVALUE(LEFT(TRIM(IFERROR(INDEX('09 P6 dump W2'!$H$7:$H$46,MATCH($A13,'09 P6 dump W2'!$A$7:$A$46,0)),"")),9)),"check")))</f>
        <v/>
      </c>
      <c r="F13" s="50" t="str">
        <f aca="false">IF(IFERROR(INDEX('09 P6 dump W2'!$I$7:$I$46,MATCH($A13,'09 P6 dump W2'!$A$7:$A$46,0)),"")="","",IF(ISNUMBER(IFERROR(INDEX('09 P6 dump W2'!$I$7:$I$46,MATCH($A13,'09 P6 dump W2'!$A$7:$A$46,0)),"")),INT(IFERROR(INDEX('09 P6 dump W2'!$I$7:$I$46,MATCH($A13,'09 P6 dump W2'!$A$7:$A$46,0)),"")),IFERROR(DATEVALUE(LEFT(TRIM(IFERROR(INDEX('09 P6 dump W2'!$I$7:$I$46,MATCH($A13,'09 P6 dump W2'!$A$7:$A$46,0)),"")),9)),"check")))</f>
        <v/>
      </c>
      <c r="G13" s="55" t="str">
        <f aca="false">IF(IFERROR(INDEX('09 P6 dump W2'!$E$7:$E$46,MATCH($A13,'09 P6 dump W2'!$A$7:$A$46,0)),"")="","",IF(ISNUMBER(IFERROR(INDEX('09 P6 dump W2'!$E$7:$E$46,MATCH($A13,'09 P6 dump W2'!$A$7:$A$46,0)),"")),IFERROR(INDEX('09 P6 dump W2'!$E$7:$E$46,MATCH($A13,'09 P6 dump W2'!$A$7:$A$46,0)),""),IFERROR(VALUE(SUBSTITUTE(SUBSTITUTE(SUBSTITUTE(SUBSTITUTE(TRIM(IFERROR(INDEX('09 P6 dump W2'!$E$7:$E$46,MATCH($A13,'09 P6 dump W2'!$A$7:$A$46,0)),"")),"d",""),"h",""),"£",""),",","")),"check")))</f>
        <v/>
      </c>
      <c r="H13" s="64" t="str">
        <f aca="false">IF(IFERROR(INDEX('09 P6 dump W2'!$K$7:$K$46,MATCH($A13,'09 P6 dump W2'!$A$7:$A$46,0)),"")="","",IF(ISNUMBER(IFERROR(INDEX('09 P6 dump W2'!$K$7:$K$46,MATCH($A13,'09 P6 dump W2'!$A$7:$A$46,0)),"")),IF(IFERROR(INDEX('09 P6 dump W2'!$K$7:$K$46,MATCH($A13,'09 P6 dump W2'!$A$7:$A$46,0)),"")&gt;1,IFERROR(INDEX('09 P6 dump W2'!$K$7:$K$46,MATCH($A13,'09 P6 dump W2'!$A$7:$A$46,0)),"")/100,IFERROR(INDEX('09 P6 dump W2'!$K$7:$K$46,MATCH($A13,'09 P6 dump W2'!$A$7:$A$46,0)),"")),IFERROR(VALUE(SUBSTITUTE(IFERROR(INDEX('09 P6 dump W2'!$K$7:$K$46,MATCH($A13,'09 P6 dump W2'!$A$7:$A$46,0)),""),"%",""))/100,"check")))</f>
        <v/>
      </c>
      <c r="I13" s="53" t="str">
        <f aca="false">IF(IFERROR(INDEX('09 P6 dump W2'!$O$7:$O$46,MATCH($A13,'09 P6 dump W2'!$A$7:$A$46,0)),"")="","",IF(ISNUMBER(IFERROR(INDEX('09 P6 dump W2'!$O$7:$O$46,MATCH($A13,'09 P6 dump W2'!$A$7:$A$46,0)),"")),IFERROR(INDEX('09 P6 dump W2'!$O$7:$O$46,MATCH($A13,'09 P6 dump W2'!$A$7:$A$46,0)),""),IFERROR(VALUE(SUBSTITUTE(SUBSTITUTE(SUBSTITUTE(SUBSTITUTE(TRIM(IFERROR(INDEX('09 P6 dump W2'!$O$7:$O$46,MATCH($A13,'09 P6 dump W2'!$A$7:$A$46,0)),"")),"d",""),"h",""),"£",""),",","")),"check")))</f>
        <v/>
      </c>
      <c r="J13" s="53" t="str">
        <f aca="false">IF(IFERROR(INDEX('09 P6 dump W2'!$P$7:$P$46,MATCH($A13,'09 P6 dump W2'!$A$7:$A$46,0)),"")="","",IF(ISNUMBER(IFERROR(INDEX('09 P6 dump W2'!$P$7:$P$46,MATCH($A13,'09 P6 dump W2'!$A$7:$A$46,0)),"")),IFERROR(INDEX('09 P6 dump W2'!$P$7:$P$46,MATCH($A13,'09 P6 dump W2'!$A$7:$A$46,0)),""),IFERROR(VALUE(SUBSTITUTE(SUBSTITUTE(SUBSTITUTE(SUBSTITUTE(TRIM(IFERROR(INDEX('09 P6 dump W2'!$P$7:$P$46,MATCH($A13,'09 P6 dump W2'!$A$7:$A$46,0)),"")),"d",""),"h",""),"£",""),",","")),"check")))</f>
        <v/>
      </c>
      <c r="K13" s="53" t="str">
        <f aca="false">IF(IFERROR(INDEX('09 P6 dump W2'!$Q$7:$Q$46,MATCH($A13,'09 P6 dump W2'!$A$7:$A$46,0)),"")="","",IF(ISNUMBER(IFERROR(INDEX('09 P6 dump W2'!$Q$7:$Q$46,MATCH($A13,'09 P6 dump W2'!$A$7:$A$46,0)),"")),IFERROR(INDEX('09 P6 dump W2'!$Q$7:$Q$46,MATCH($A13,'09 P6 dump W2'!$A$7:$A$46,0)),""),IFERROR(VALUE(SUBSTITUTE(SUBSTITUTE(SUBSTITUTE(SUBSTITUTE(TRIM(IFERROR(INDEX('09 P6 dump W2'!$Q$7:$Q$46,MATCH($A13,'09 P6 dump W2'!$A$7:$A$46,0)),"")),"d",""),"h",""),"£",""),",","")),"check")))</f>
        <v/>
      </c>
      <c r="L13" s="53" t="str">
        <f aca="false">IF(IFERROR(INDEX('09 P6 dump W2'!$R$7:$R$46,MATCH($A13,'09 P6 dump W2'!$A$7:$A$46,0)),"")="","",IF(ISNUMBER(IFERROR(INDEX('09 P6 dump W2'!$R$7:$R$46,MATCH($A13,'09 P6 dump W2'!$A$7:$A$46,0)),"")),IFERROR(INDEX('09 P6 dump W2'!$R$7:$R$46,MATCH($A13,'09 P6 dump W2'!$A$7:$A$46,0)),""),IFERROR(VALUE(SUBSTITUTE(SUBSTITUTE(SUBSTITUTE(SUBSTITUTE(TRIM(IFERROR(INDEX('09 P6 dump W2'!$R$7:$R$46,MATCH($A13,'09 P6 dump W2'!$A$7:$A$46,0)),"")),"d",""),"h",""),"£",""),",","")),"check")))</f>
        <v/>
      </c>
      <c r="M13" s="34" t="str">
        <f aca="false">IF(OR(J13="",I13=""),"",J13-I13)</f>
        <v/>
      </c>
      <c r="N13" s="34" t="str">
        <f aca="false">IF(OR(J13="",K13=""),"",J13-K13)</f>
        <v/>
      </c>
      <c r="O13" s="34" t="str">
        <f aca="false">IF(OR(K13="",L13=""),"",K13+L13)</f>
        <v/>
      </c>
      <c r="P13" s="34" t="str">
        <f aca="false">IF(O13="","",'10 Baseline'!L10-O13)</f>
        <v/>
      </c>
    </row>
    <row r="14" customFormat="false" ht="15" hidden="false" customHeight="false" outlineLevel="0" collapsed="false">
      <c r="A14" s="5" t="s">
        <v>140</v>
      </c>
      <c r="B14" s="11" t="s">
        <v>141</v>
      </c>
      <c r="C14" s="26" t="s">
        <v>101</v>
      </c>
      <c r="D14" s="63" t="str">
        <f aca="false">IF(IFERROR(INDEX('09 P6 dump W2'!$C$7:$C$46,MATCH($A14,'09 P6 dump W2'!$A$7:$A$46,0)),"")="","",TRIM(IFERROR(INDEX('09 P6 dump W2'!$C$7:$C$46,MATCH($A14,'09 P6 dump W2'!$A$7:$A$46,0)),"")))</f>
        <v/>
      </c>
      <c r="E14" s="50" t="str">
        <f aca="false">IF(IFERROR(INDEX('09 P6 dump W2'!$H$7:$H$46,MATCH($A14,'09 P6 dump W2'!$A$7:$A$46,0)),"")="","",IF(ISNUMBER(IFERROR(INDEX('09 P6 dump W2'!$H$7:$H$46,MATCH($A14,'09 P6 dump W2'!$A$7:$A$46,0)),"")),INT(IFERROR(INDEX('09 P6 dump W2'!$H$7:$H$46,MATCH($A14,'09 P6 dump W2'!$A$7:$A$46,0)),"")),IFERROR(DATEVALUE(LEFT(TRIM(IFERROR(INDEX('09 P6 dump W2'!$H$7:$H$46,MATCH($A14,'09 P6 dump W2'!$A$7:$A$46,0)),"")),9)),"check")))</f>
        <v/>
      </c>
      <c r="F14" s="50" t="str">
        <f aca="false">IF(IFERROR(INDEX('09 P6 dump W2'!$I$7:$I$46,MATCH($A14,'09 P6 dump W2'!$A$7:$A$46,0)),"")="","",IF(ISNUMBER(IFERROR(INDEX('09 P6 dump W2'!$I$7:$I$46,MATCH($A14,'09 P6 dump W2'!$A$7:$A$46,0)),"")),INT(IFERROR(INDEX('09 P6 dump W2'!$I$7:$I$46,MATCH($A14,'09 P6 dump W2'!$A$7:$A$46,0)),"")),IFERROR(DATEVALUE(LEFT(TRIM(IFERROR(INDEX('09 P6 dump W2'!$I$7:$I$46,MATCH($A14,'09 P6 dump W2'!$A$7:$A$46,0)),"")),9)),"check")))</f>
        <v/>
      </c>
      <c r="G14" s="55" t="str">
        <f aca="false">IF(IFERROR(INDEX('09 P6 dump W2'!$E$7:$E$46,MATCH($A14,'09 P6 dump W2'!$A$7:$A$46,0)),"")="","",IF(ISNUMBER(IFERROR(INDEX('09 P6 dump W2'!$E$7:$E$46,MATCH($A14,'09 P6 dump W2'!$A$7:$A$46,0)),"")),IFERROR(INDEX('09 P6 dump W2'!$E$7:$E$46,MATCH($A14,'09 P6 dump W2'!$A$7:$A$46,0)),""),IFERROR(VALUE(SUBSTITUTE(SUBSTITUTE(SUBSTITUTE(SUBSTITUTE(TRIM(IFERROR(INDEX('09 P6 dump W2'!$E$7:$E$46,MATCH($A14,'09 P6 dump W2'!$A$7:$A$46,0)),"")),"d",""),"h",""),"£",""),",","")),"check")))</f>
        <v/>
      </c>
      <c r="H14" s="64" t="str">
        <f aca="false">IF(IFERROR(INDEX('09 P6 dump W2'!$K$7:$K$46,MATCH($A14,'09 P6 dump W2'!$A$7:$A$46,0)),"")="","",IF(ISNUMBER(IFERROR(INDEX('09 P6 dump W2'!$K$7:$K$46,MATCH($A14,'09 P6 dump W2'!$A$7:$A$46,0)),"")),IF(IFERROR(INDEX('09 P6 dump W2'!$K$7:$K$46,MATCH($A14,'09 P6 dump W2'!$A$7:$A$46,0)),"")&gt;1,IFERROR(INDEX('09 P6 dump W2'!$K$7:$K$46,MATCH($A14,'09 P6 dump W2'!$A$7:$A$46,0)),"")/100,IFERROR(INDEX('09 P6 dump W2'!$K$7:$K$46,MATCH($A14,'09 P6 dump W2'!$A$7:$A$46,0)),"")),IFERROR(VALUE(SUBSTITUTE(IFERROR(INDEX('09 P6 dump W2'!$K$7:$K$46,MATCH($A14,'09 P6 dump W2'!$A$7:$A$46,0)),""),"%",""))/100,"check")))</f>
        <v/>
      </c>
      <c r="I14" s="53" t="str">
        <f aca="false">IF(IFERROR(INDEX('09 P6 dump W2'!$O$7:$O$46,MATCH($A14,'09 P6 dump W2'!$A$7:$A$46,0)),"")="","",IF(ISNUMBER(IFERROR(INDEX('09 P6 dump W2'!$O$7:$O$46,MATCH($A14,'09 P6 dump W2'!$A$7:$A$46,0)),"")),IFERROR(INDEX('09 P6 dump W2'!$O$7:$O$46,MATCH($A14,'09 P6 dump W2'!$A$7:$A$46,0)),""),IFERROR(VALUE(SUBSTITUTE(SUBSTITUTE(SUBSTITUTE(SUBSTITUTE(TRIM(IFERROR(INDEX('09 P6 dump W2'!$O$7:$O$46,MATCH($A14,'09 P6 dump W2'!$A$7:$A$46,0)),"")),"d",""),"h",""),"£",""),",","")),"check")))</f>
        <v/>
      </c>
      <c r="J14" s="53" t="str">
        <f aca="false">IF(IFERROR(INDEX('09 P6 dump W2'!$P$7:$P$46,MATCH($A14,'09 P6 dump W2'!$A$7:$A$46,0)),"")="","",IF(ISNUMBER(IFERROR(INDEX('09 P6 dump W2'!$P$7:$P$46,MATCH($A14,'09 P6 dump W2'!$A$7:$A$46,0)),"")),IFERROR(INDEX('09 P6 dump W2'!$P$7:$P$46,MATCH($A14,'09 P6 dump W2'!$A$7:$A$46,0)),""),IFERROR(VALUE(SUBSTITUTE(SUBSTITUTE(SUBSTITUTE(SUBSTITUTE(TRIM(IFERROR(INDEX('09 P6 dump W2'!$P$7:$P$46,MATCH($A14,'09 P6 dump W2'!$A$7:$A$46,0)),"")),"d",""),"h",""),"£",""),",","")),"check")))</f>
        <v/>
      </c>
      <c r="K14" s="53" t="str">
        <f aca="false">IF(IFERROR(INDEX('09 P6 dump W2'!$Q$7:$Q$46,MATCH($A14,'09 P6 dump W2'!$A$7:$A$46,0)),"")="","",IF(ISNUMBER(IFERROR(INDEX('09 P6 dump W2'!$Q$7:$Q$46,MATCH($A14,'09 P6 dump W2'!$A$7:$A$46,0)),"")),IFERROR(INDEX('09 P6 dump W2'!$Q$7:$Q$46,MATCH($A14,'09 P6 dump W2'!$A$7:$A$46,0)),""),IFERROR(VALUE(SUBSTITUTE(SUBSTITUTE(SUBSTITUTE(SUBSTITUTE(TRIM(IFERROR(INDEX('09 P6 dump W2'!$Q$7:$Q$46,MATCH($A14,'09 P6 dump W2'!$A$7:$A$46,0)),"")),"d",""),"h",""),"£",""),",","")),"check")))</f>
        <v/>
      </c>
      <c r="L14" s="53" t="str">
        <f aca="false">IF(IFERROR(INDEX('09 P6 dump W2'!$R$7:$R$46,MATCH($A14,'09 P6 dump W2'!$A$7:$A$46,0)),"")="","",IF(ISNUMBER(IFERROR(INDEX('09 P6 dump W2'!$R$7:$R$46,MATCH($A14,'09 P6 dump W2'!$A$7:$A$46,0)),"")),IFERROR(INDEX('09 P6 dump W2'!$R$7:$R$46,MATCH($A14,'09 P6 dump W2'!$A$7:$A$46,0)),""),IFERROR(VALUE(SUBSTITUTE(SUBSTITUTE(SUBSTITUTE(SUBSTITUTE(TRIM(IFERROR(INDEX('09 P6 dump W2'!$R$7:$R$46,MATCH($A14,'09 P6 dump W2'!$A$7:$A$46,0)),"")),"d",""),"h",""),"£",""),",","")),"check")))</f>
        <v/>
      </c>
      <c r="M14" s="34" t="str">
        <f aca="false">IF(OR(J14="",I14=""),"",J14-I14)</f>
        <v/>
      </c>
      <c r="N14" s="34" t="str">
        <f aca="false">IF(OR(J14="",K14=""),"",J14-K14)</f>
        <v/>
      </c>
      <c r="O14" s="34" t="str">
        <f aca="false">IF(OR(K14="",L14=""),"",K14+L14)</f>
        <v/>
      </c>
      <c r="P14" s="34" t="str">
        <f aca="false">IF(O14="","",'10 Baseline'!L11-O14)</f>
        <v/>
      </c>
    </row>
    <row r="15" customFormat="false" ht="15" hidden="false" customHeight="false" outlineLevel="0" collapsed="false">
      <c r="A15" s="5" t="s">
        <v>145</v>
      </c>
      <c r="B15" s="11" t="s">
        <v>146</v>
      </c>
      <c r="C15" s="26" t="s">
        <v>101</v>
      </c>
      <c r="D15" s="63" t="str">
        <f aca="false">IF(IFERROR(INDEX('09 P6 dump W2'!$C$7:$C$46,MATCH($A15,'09 P6 dump W2'!$A$7:$A$46,0)),"")="","",TRIM(IFERROR(INDEX('09 P6 dump W2'!$C$7:$C$46,MATCH($A15,'09 P6 dump W2'!$A$7:$A$46,0)),"")))</f>
        <v/>
      </c>
      <c r="E15" s="50" t="str">
        <f aca="false">IF(IFERROR(INDEX('09 P6 dump W2'!$H$7:$H$46,MATCH($A15,'09 P6 dump W2'!$A$7:$A$46,0)),"")="","",IF(ISNUMBER(IFERROR(INDEX('09 P6 dump W2'!$H$7:$H$46,MATCH($A15,'09 P6 dump W2'!$A$7:$A$46,0)),"")),INT(IFERROR(INDEX('09 P6 dump W2'!$H$7:$H$46,MATCH($A15,'09 P6 dump W2'!$A$7:$A$46,0)),"")),IFERROR(DATEVALUE(LEFT(TRIM(IFERROR(INDEX('09 P6 dump W2'!$H$7:$H$46,MATCH($A15,'09 P6 dump W2'!$A$7:$A$46,0)),"")),9)),"check")))</f>
        <v/>
      </c>
      <c r="F15" s="50" t="str">
        <f aca="false">IF(IFERROR(INDEX('09 P6 dump W2'!$I$7:$I$46,MATCH($A15,'09 P6 dump W2'!$A$7:$A$46,0)),"")="","",IF(ISNUMBER(IFERROR(INDEX('09 P6 dump W2'!$I$7:$I$46,MATCH($A15,'09 P6 dump W2'!$A$7:$A$46,0)),"")),INT(IFERROR(INDEX('09 P6 dump W2'!$I$7:$I$46,MATCH($A15,'09 P6 dump W2'!$A$7:$A$46,0)),"")),IFERROR(DATEVALUE(LEFT(TRIM(IFERROR(INDEX('09 P6 dump W2'!$I$7:$I$46,MATCH($A15,'09 P6 dump W2'!$A$7:$A$46,0)),"")),9)),"check")))</f>
        <v/>
      </c>
      <c r="G15" s="55" t="str">
        <f aca="false">IF(IFERROR(INDEX('09 P6 dump W2'!$E$7:$E$46,MATCH($A15,'09 P6 dump W2'!$A$7:$A$46,0)),"")="","",IF(ISNUMBER(IFERROR(INDEX('09 P6 dump W2'!$E$7:$E$46,MATCH($A15,'09 P6 dump W2'!$A$7:$A$46,0)),"")),IFERROR(INDEX('09 P6 dump W2'!$E$7:$E$46,MATCH($A15,'09 P6 dump W2'!$A$7:$A$46,0)),""),IFERROR(VALUE(SUBSTITUTE(SUBSTITUTE(SUBSTITUTE(SUBSTITUTE(TRIM(IFERROR(INDEX('09 P6 dump W2'!$E$7:$E$46,MATCH($A15,'09 P6 dump W2'!$A$7:$A$46,0)),"")),"d",""),"h",""),"£",""),",","")),"check")))</f>
        <v/>
      </c>
      <c r="H15" s="64" t="str">
        <f aca="false">IF(IFERROR(INDEX('09 P6 dump W2'!$K$7:$K$46,MATCH($A15,'09 P6 dump W2'!$A$7:$A$46,0)),"")="","",IF(ISNUMBER(IFERROR(INDEX('09 P6 dump W2'!$K$7:$K$46,MATCH($A15,'09 P6 dump W2'!$A$7:$A$46,0)),"")),IF(IFERROR(INDEX('09 P6 dump W2'!$K$7:$K$46,MATCH($A15,'09 P6 dump W2'!$A$7:$A$46,0)),"")&gt;1,IFERROR(INDEX('09 P6 dump W2'!$K$7:$K$46,MATCH($A15,'09 P6 dump W2'!$A$7:$A$46,0)),"")/100,IFERROR(INDEX('09 P6 dump W2'!$K$7:$K$46,MATCH($A15,'09 P6 dump W2'!$A$7:$A$46,0)),"")),IFERROR(VALUE(SUBSTITUTE(IFERROR(INDEX('09 P6 dump W2'!$K$7:$K$46,MATCH($A15,'09 P6 dump W2'!$A$7:$A$46,0)),""),"%",""))/100,"check")))</f>
        <v/>
      </c>
      <c r="I15" s="53" t="str">
        <f aca="false">IF(IFERROR(INDEX('09 P6 dump W2'!$O$7:$O$46,MATCH($A15,'09 P6 dump W2'!$A$7:$A$46,0)),"")="","",IF(ISNUMBER(IFERROR(INDEX('09 P6 dump W2'!$O$7:$O$46,MATCH($A15,'09 P6 dump W2'!$A$7:$A$46,0)),"")),IFERROR(INDEX('09 P6 dump W2'!$O$7:$O$46,MATCH($A15,'09 P6 dump W2'!$A$7:$A$46,0)),""),IFERROR(VALUE(SUBSTITUTE(SUBSTITUTE(SUBSTITUTE(SUBSTITUTE(TRIM(IFERROR(INDEX('09 P6 dump W2'!$O$7:$O$46,MATCH($A15,'09 P6 dump W2'!$A$7:$A$46,0)),"")),"d",""),"h",""),"£",""),",","")),"check")))</f>
        <v/>
      </c>
      <c r="J15" s="53" t="str">
        <f aca="false">IF(IFERROR(INDEX('09 P6 dump W2'!$P$7:$P$46,MATCH($A15,'09 P6 dump W2'!$A$7:$A$46,0)),"")="","",IF(ISNUMBER(IFERROR(INDEX('09 P6 dump W2'!$P$7:$P$46,MATCH($A15,'09 P6 dump W2'!$A$7:$A$46,0)),"")),IFERROR(INDEX('09 P6 dump W2'!$P$7:$P$46,MATCH($A15,'09 P6 dump W2'!$A$7:$A$46,0)),""),IFERROR(VALUE(SUBSTITUTE(SUBSTITUTE(SUBSTITUTE(SUBSTITUTE(TRIM(IFERROR(INDEX('09 P6 dump W2'!$P$7:$P$46,MATCH($A15,'09 P6 dump W2'!$A$7:$A$46,0)),"")),"d",""),"h",""),"£",""),",","")),"check")))</f>
        <v/>
      </c>
      <c r="K15" s="53" t="str">
        <f aca="false">IF(IFERROR(INDEX('09 P6 dump W2'!$Q$7:$Q$46,MATCH($A15,'09 P6 dump W2'!$A$7:$A$46,0)),"")="","",IF(ISNUMBER(IFERROR(INDEX('09 P6 dump W2'!$Q$7:$Q$46,MATCH($A15,'09 P6 dump W2'!$A$7:$A$46,0)),"")),IFERROR(INDEX('09 P6 dump W2'!$Q$7:$Q$46,MATCH($A15,'09 P6 dump W2'!$A$7:$A$46,0)),""),IFERROR(VALUE(SUBSTITUTE(SUBSTITUTE(SUBSTITUTE(SUBSTITUTE(TRIM(IFERROR(INDEX('09 P6 dump W2'!$Q$7:$Q$46,MATCH($A15,'09 P6 dump W2'!$A$7:$A$46,0)),"")),"d",""),"h",""),"£",""),",","")),"check")))</f>
        <v/>
      </c>
      <c r="L15" s="53" t="str">
        <f aca="false">IF(IFERROR(INDEX('09 P6 dump W2'!$R$7:$R$46,MATCH($A15,'09 P6 dump W2'!$A$7:$A$46,0)),"")="","",IF(ISNUMBER(IFERROR(INDEX('09 P6 dump W2'!$R$7:$R$46,MATCH($A15,'09 P6 dump W2'!$A$7:$A$46,0)),"")),IFERROR(INDEX('09 P6 dump W2'!$R$7:$R$46,MATCH($A15,'09 P6 dump W2'!$A$7:$A$46,0)),""),IFERROR(VALUE(SUBSTITUTE(SUBSTITUTE(SUBSTITUTE(SUBSTITUTE(TRIM(IFERROR(INDEX('09 P6 dump W2'!$R$7:$R$46,MATCH($A15,'09 P6 dump W2'!$A$7:$A$46,0)),"")),"d",""),"h",""),"£",""),",","")),"check")))</f>
        <v/>
      </c>
      <c r="M15" s="34" t="str">
        <f aca="false">IF(OR(J15="",I15=""),"",J15-I15)</f>
        <v/>
      </c>
      <c r="N15" s="34" t="str">
        <f aca="false">IF(OR(J15="",K15=""),"",J15-K15)</f>
        <v/>
      </c>
      <c r="O15" s="34" t="str">
        <f aca="false">IF(OR(K15="",L15=""),"",K15+L15)</f>
        <v/>
      </c>
      <c r="P15" s="34" t="str">
        <f aca="false">IF(O15="","",'10 Baseline'!L12-O15)</f>
        <v/>
      </c>
    </row>
    <row r="16" customFormat="false" ht="15" hidden="false" customHeight="false" outlineLevel="0" collapsed="false">
      <c r="A16" s="5" t="s">
        <v>150</v>
      </c>
      <c r="B16" s="11" t="s">
        <v>151</v>
      </c>
      <c r="C16" s="26" t="s">
        <v>101</v>
      </c>
      <c r="D16" s="63" t="str">
        <f aca="false">IF(IFERROR(INDEX('09 P6 dump W2'!$C$7:$C$46,MATCH($A16,'09 P6 dump W2'!$A$7:$A$46,0)),"")="","",TRIM(IFERROR(INDEX('09 P6 dump W2'!$C$7:$C$46,MATCH($A16,'09 P6 dump W2'!$A$7:$A$46,0)),"")))</f>
        <v/>
      </c>
      <c r="E16" s="50" t="str">
        <f aca="false">IF(IFERROR(INDEX('09 P6 dump W2'!$H$7:$H$46,MATCH($A16,'09 P6 dump W2'!$A$7:$A$46,0)),"")="","",IF(ISNUMBER(IFERROR(INDEX('09 P6 dump W2'!$H$7:$H$46,MATCH($A16,'09 P6 dump W2'!$A$7:$A$46,0)),"")),INT(IFERROR(INDEX('09 P6 dump W2'!$H$7:$H$46,MATCH($A16,'09 P6 dump W2'!$A$7:$A$46,0)),"")),IFERROR(DATEVALUE(LEFT(TRIM(IFERROR(INDEX('09 P6 dump W2'!$H$7:$H$46,MATCH($A16,'09 P6 dump W2'!$A$7:$A$46,0)),"")),9)),"check")))</f>
        <v/>
      </c>
      <c r="F16" s="50" t="str">
        <f aca="false">IF(IFERROR(INDEX('09 P6 dump W2'!$I$7:$I$46,MATCH($A16,'09 P6 dump W2'!$A$7:$A$46,0)),"")="","",IF(ISNUMBER(IFERROR(INDEX('09 P6 dump W2'!$I$7:$I$46,MATCH($A16,'09 P6 dump W2'!$A$7:$A$46,0)),"")),INT(IFERROR(INDEX('09 P6 dump W2'!$I$7:$I$46,MATCH($A16,'09 P6 dump W2'!$A$7:$A$46,0)),"")),IFERROR(DATEVALUE(LEFT(TRIM(IFERROR(INDEX('09 P6 dump W2'!$I$7:$I$46,MATCH($A16,'09 P6 dump W2'!$A$7:$A$46,0)),"")),9)),"check")))</f>
        <v/>
      </c>
      <c r="G16" s="55" t="str">
        <f aca="false">IF(IFERROR(INDEX('09 P6 dump W2'!$E$7:$E$46,MATCH($A16,'09 P6 dump W2'!$A$7:$A$46,0)),"")="","",IF(ISNUMBER(IFERROR(INDEX('09 P6 dump W2'!$E$7:$E$46,MATCH($A16,'09 P6 dump W2'!$A$7:$A$46,0)),"")),IFERROR(INDEX('09 P6 dump W2'!$E$7:$E$46,MATCH($A16,'09 P6 dump W2'!$A$7:$A$46,0)),""),IFERROR(VALUE(SUBSTITUTE(SUBSTITUTE(SUBSTITUTE(SUBSTITUTE(TRIM(IFERROR(INDEX('09 P6 dump W2'!$E$7:$E$46,MATCH($A16,'09 P6 dump W2'!$A$7:$A$46,0)),"")),"d",""),"h",""),"£",""),",","")),"check")))</f>
        <v/>
      </c>
      <c r="H16" s="64" t="str">
        <f aca="false">IF(IFERROR(INDEX('09 P6 dump W2'!$K$7:$K$46,MATCH($A16,'09 P6 dump W2'!$A$7:$A$46,0)),"")="","",IF(ISNUMBER(IFERROR(INDEX('09 P6 dump W2'!$K$7:$K$46,MATCH($A16,'09 P6 dump W2'!$A$7:$A$46,0)),"")),IF(IFERROR(INDEX('09 P6 dump W2'!$K$7:$K$46,MATCH($A16,'09 P6 dump W2'!$A$7:$A$46,0)),"")&gt;1,IFERROR(INDEX('09 P6 dump W2'!$K$7:$K$46,MATCH($A16,'09 P6 dump W2'!$A$7:$A$46,0)),"")/100,IFERROR(INDEX('09 P6 dump W2'!$K$7:$K$46,MATCH($A16,'09 P6 dump W2'!$A$7:$A$46,0)),"")),IFERROR(VALUE(SUBSTITUTE(IFERROR(INDEX('09 P6 dump W2'!$K$7:$K$46,MATCH($A16,'09 P6 dump W2'!$A$7:$A$46,0)),""),"%",""))/100,"check")))</f>
        <v/>
      </c>
      <c r="I16" s="53" t="str">
        <f aca="false">IF(IFERROR(INDEX('09 P6 dump W2'!$O$7:$O$46,MATCH($A16,'09 P6 dump W2'!$A$7:$A$46,0)),"")="","",IF(ISNUMBER(IFERROR(INDEX('09 P6 dump W2'!$O$7:$O$46,MATCH($A16,'09 P6 dump W2'!$A$7:$A$46,0)),"")),IFERROR(INDEX('09 P6 dump W2'!$O$7:$O$46,MATCH($A16,'09 P6 dump W2'!$A$7:$A$46,0)),""),IFERROR(VALUE(SUBSTITUTE(SUBSTITUTE(SUBSTITUTE(SUBSTITUTE(TRIM(IFERROR(INDEX('09 P6 dump W2'!$O$7:$O$46,MATCH($A16,'09 P6 dump W2'!$A$7:$A$46,0)),"")),"d",""),"h",""),"£",""),",","")),"check")))</f>
        <v/>
      </c>
      <c r="J16" s="53" t="str">
        <f aca="false">IF(IFERROR(INDEX('09 P6 dump W2'!$P$7:$P$46,MATCH($A16,'09 P6 dump W2'!$A$7:$A$46,0)),"")="","",IF(ISNUMBER(IFERROR(INDEX('09 P6 dump W2'!$P$7:$P$46,MATCH($A16,'09 P6 dump W2'!$A$7:$A$46,0)),"")),IFERROR(INDEX('09 P6 dump W2'!$P$7:$P$46,MATCH($A16,'09 P6 dump W2'!$A$7:$A$46,0)),""),IFERROR(VALUE(SUBSTITUTE(SUBSTITUTE(SUBSTITUTE(SUBSTITUTE(TRIM(IFERROR(INDEX('09 P6 dump W2'!$P$7:$P$46,MATCH($A16,'09 P6 dump W2'!$A$7:$A$46,0)),"")),"d",""),"h",""),"£",""),",","")),"check")))</f>
        <v/>
      </c>
      <c r="K16" s="53" t="str">
        <f aca="false">IF(IFERROR(INDEX('09 P6 dump W2'!$Q$7:$Q$46,MATCH($A16,'09 P6 dump W2'!$A$7:$A$46,0)),"")="","",IF(ISNUMBER(IFERROR(INDEX('09 P6 dump W2'!$Q$7:$Q$46,MATCH($A16,'09 P6 dump W2'!$A$7:$A$46,0)),"")),IFERROR(INDEX('09 P6 dump W2'!$Q$7:$Q$46,MATCH($A16,'09 P6 dump W2'!$A$7:$A$46,0)),""),IFERROR(VALUE(SUBSTITUTE(SUBSTITUTE(SUBSTITUTE(SUBSTITUTE(TRIM(IFERROR(INDEX('09 P6 dump W2'!$Q$7:$Q$46,MATCH($A16,'09 P6 dump W2'!$A$7:$A$46,0)),"")),"d",""),"h",""),"£",""),",","")),"check")))</f>
        <v/>
      </c>
      <c r="L16" s="53" t="str">
        <f aca="false">IF(IFERROR(INDEX('09 P6 dump W2'!$R$7:$R$46,MATCH($A16,'09 P6 dump W2'!$A$7:$A$46,0)),"")="","",IF(ISNUMBER(IFERROR(INDEX('09 P6 dump W2'!$R$7:$R$46,MATCH($A16,'09 P6 dump W2'!$A$7:$A$46,0)),"")),IFERROR(INDEX('09 P6 dump W2'!$R$7:$R$46,MATCH($A16,'09 P6 dump W2'!$A$7:$A$46,0)),""),IFERROR(VALUE(SUBSTITUTE(SUBSTITUTE(SUBSTITUTE(SUBSTITUTE(TRIM(IFERROR(INDEX('09 P6 dump W2'!$R$7:$R$46,MATCH($A16,'09 P6 dump W2'!$A$7:$A$46,0)),"")),"d",""),"h",""),"£",""),",","")),"check")))</f>
        <v/>
      </c>
      <c r="M16" s="34" t="str">
        <f aca="false">IF(OR(J16="",I16=""),"",J16-I16)</f>
        <v/>
      </c>
      <c r="N16" s="34" t="str">
        <f aca="false">IF(OR(J16="",K16=""),"",J16-K16)</f>
        <v/>
      </c>
      <c r="O16" s="34" t="str">
        <f aca="false">IF(OR(K16="",L16=""),"",K16+L16)</f>
        <v/>
      </c>
      <c r="P16" s="34" t="str">
        <f aca="false">IF(O16="","",'10 Baseline'!L13-O16)</f>
        <v/>
      </c>
    </row>
    <row r="17" customFormat="false" ht="15" hidden="false" customHeight="false" outlineLevel="0" collapsed="false">
      <c r="A17" s="25" t="s">
        <v>105</v>
      </c>
      <c r="B17" s="25"/>
      <c r="C17" s="25"/>
      <c r="D17" s="25"/>
      <c r="E17" s="25"/>
      <c r="F17" s="25"/>
      <c r="G17" s="25"/>
      <c r="H17" s="25"/>
      <c r="I17" s="25"/>
      <c r="J17" s="25"/>
      <c r="K17" s="25"/>
      <c r="L17" s="25"/>
      <c r="M17" s="25"/>
      <c r="N17" s="25"/>
      <c r="O17" s="25"/>
      <c r="P17" s="25"/>
    </row>
    <row r="18" customFormat="false" ht="15" hidden="false" customHeight="false" outlineLevel="0" collapsed="false">
      <c r="A18" s="5" t="s">
        <v>156</v>
      </c>
      <c r="B18" s="11" t="s">
        <v>157</v>
      </c>
      <c r="C18" s="26" t="s">
        <v>104</v>
      </c>
      <c r="D18" s="63" t="str">
        <f aca="false">IF(IFERROR(INDEX('09 P6 dump W2'!$C$7:$C$46,MATCH($A18,'09 P6 dump W2'!$A$7:$A$46,0)),"")="","",TRIM(IFERROR(INDEX('09 P6 dump W2'!$C$7:$C$46,MATCH($A18,'09 P6 dump W2'!$A$7:$A$46,0)),"")))</f>
        <v/>
      </c>
      <c r="E18" s="50" t="str">
        <f aca="false">IF(IFERROR(INDEX('09 P6 dump W2'!$H$7:$H$46,MATCH($A18,'09 P6 dump W2'!$A$7:$A$46,0)),"")="","",IF(ISNUMBER(IFERROR(INDEX('09 P6 dump W2'!$H$7:$H$46,MATCH($A18,'09 P6 dump W2'!$A$7:$A$46,0)),"")),INT(IFERROR(INDEX('09 P6 dump W2'!$H$7:$H$46,MATCH($A18,'09 P6 dump W2'!$A$7:$A$46,0)),"")),IFERROR(DATEVALUE(LEFT(TRIM(IFERROR(INDEX('09 P6 dump W2'!$H$7:$H$46,MATCH($A18,'09 P6 dump W2'!$A$7:$A$46,0)),"")),9)),"check")))</f>
        <v/>
      </c>
      <c r="F18" s="50" t="str">
        <f aca="false">IF(IFERROR(INDEX('09 P6 dump W2'!$I$7:$I$46,MATCH($A18,'09 P6 dump W2'!$A$7:$A$46,0)),"")="","",IF(ISNUMBER(IFERROR(INDEX('09 P6 dump W2'!$I$7:$I$46,MATCH($A18,'09 P6 dump W2'!$A$7:$A$46,0)),"")),INT(IFERROR(INDEX('09 P6 dump W2'!$I$7:$I$46,MATCH($A18,'09 P6 dump W2'!$A$7:$A$46,0)),"")),IFERROR(DATEVALUE(LEFT(TRIM(IFERROR(INDEX('09 P6 dump W2'!$I$7:$I$46,MATCH($A18,'09 P6 dump W2'!$A$7:$A$46,0)),"")),9)),"check")))</f>
        <v/>
      </c>
      <c r="G18" s="55" t="str">
        <f aca="false">IF(IFERROR(INDEX('09 P6 dump W2'!$E$7:$E$46,MATCH($A18,'09 P6 dump W2'!$A$7:$A$46,0)),"")="","",IF(ISNUMBER(IFERROR(INDEX('09 P6 dump W2'!$E$7:$E$46,MATCH($A18,'09 P6 dump W2'!$A$7:$A$46,0)),"")),IFERROR(INDEX('09 P6 dump W2'!$E$7:$E$46,MATCH($A18,'09 P6 dump W2'!$A$7:$A$46,0)),""),IFERROR(VALUE(SUBSTITUTE(SUBSTITUTE(SUBSTITUTE(SUBSTITUTE(TRIM(IFERROR(INDEX('09 P6 dump W2'!$E$7:$E$46,MATCH($A18,'09 P6 dump W2'!$A$7:$A$46,0)),"")),"d",""),"h",""),"£",""),",","")),"check")))</f>
        <v/>
      </c>
      <c r="H18" s="64" t="str">
        <f aca="false">IF(IFERROR(INDEX('09 P6 dump W2'!$K$7:$K$46,MATCH($A18,'09 P6 dump W2'!$A$7:$A$46,0)),"")="","",IF(ISNUMBER(IFERROR(INDEX('09 P6 dump W2'!$K$7:$K$46,MATCH($A18,'09 P6 dump W2'!$A$7:$A$46,0)),"")),IF(IFERROR(INDEX('09 P6 dump W2'!$K$7:$K$46,MATCH($A18,'09 P6 dump W2'!$A$7:$A$46,0)),"")&gt;1,IFERROR(INDEX('09 P6 dump W2'!$K$7:$K$46,MATCH($A18,'09 P6 dump W2'!$A$7:$A$46,0)),"")/100,IFERROR(INDEX('09 P6 dump W2'!$K$7:$K$46,MATCH($A18,'09 P6 dump W2'!$A$7:$A$46,0)),"")),IFERROR(VALUE(SUBSTITUTE(IFERROR(INDEX('09 P6 dump W2'!$K$7:$K$46,MATCH($A18,'09 P6 dump W2'!$A$7:$A$46,0)),""),"%",""))/100,"check")))</f>
        <v/>
      </c>
      <c r="I18" s="53" t="str">
        <f aca="false">IF(IFERROR(INDEX('09 P6 dump W2'!$O$7:$O$46,MATCH($A18,'09 P6 dump W2'!$A$7:$A$46,0)),"")="","",IF(ISNUMBER(IFERROR(INDEX('09 P6 dump W2'!$O$7:$O$46,MATCH($A18,'09 P6 dump W2'!$A$7:$A$46,0)),"")),IFERROR(INDEX('09 P6 dump W2'!$O$7:$O$46,MATCH($A18,'09 P6 dump W2'!$A$7:$A$46,0)),""),IFERROR(VALUE(SUBSTITUTE(SUBSTITUTE(SUBSTITUTE(SUBSTITUTE(TRIM(IFERROR(INDEX('09 P6 dump W2'!$O$7:$O$46,MATCH($A18,'09 P6 dump W2'!$A$7:$A$46,0)),"")),"d",""),"h",""),"£",""),",","")),"check")))</f>
        <v/>
      </c>
      <c r="J18" s="53" t="str">
        <f aca="false">IF(IFERROR(INDEX('09 P6 dump W2'!$P$7:$P$46,MATCH($A18,'09 P6 dump W2'!$A$7:$A$46,0)),"")="","",IF(ISNUMBER(IFERROR(INDEX('09 P6 dump W2'!$P$7:$P$46,MATCH($A18,'09 P6 dump W2'!$A$7:$A$46,0)),"")),IFERROR(INDEX('09 P6 dump W2'!$P$7:$P$46,MATCH($A18,'09 P6 dump W2'!$A$7:$A$46,0)),""),IFERROR(VALUE(SUBSTITUTE(SUBSTITUTE(SUBSTITUTE(SUBSTITUTE(TRIM(IFERROR(INDEX('09 P6 dump W2'!$P$7:$P$46,MATCH($A18,'09 P6 dump W2'!$A$7:$A$46,0)),"")),"d",""),"h",""),"£",""),",","")),"check")))</f>
        <v/>
      </c>
      <c r="K18" s="53" t="str">
        <f aca="false">IF(IFERROR(INDEX('09 P6 dump W2'!$Q$7:$Q$46,MATCH($A18,'09 P6 dump W2'!$A$7:$A$46,0)),"")="","",IF(ISNUMBER(IFERROR(INDEX('09 P6 dump W2'!$Q$7:$Q$46,MATCH($A18,'09 P6 dump W2'!$A$7:$A$46,0)),"")),IFERROR(INDEX('09 P6 dump W2'!$Q$7:$Q$46,MATCH($A18,'09 P6 dump W2'!$A$7:$A$46,0)),""),IFERROR(VALUE(SUBSTITUTE(SUBSTITUTE(SUBSTITUTE(SUBSTITUTE(TRIM(IFERROR(INDEX('09 P6 dump W2'!$Q$7:$Q$46,MATCH($A18,'09 P6 dump W2'!$A$7:$A$46,0)),"")),"d",""),"h",""),"£",""),",","")),"check")))</f>
        <v/>
      </c>
      <c r="L18" s="53" t="str">
        <f aca="false">IF(IFERROR(INDEX('09 P6 dump W2'!$R$7:$R$46,MATCH($A18,'09 P6 dump W2'!$A$7:$A$46,0)),"")="","",IF(ISNUMBER(IFERROR(INDEX('09 P6 dump W2'!$R$7:$R$46,MATCH($A18,'09 P6 dump W2'!$A$7:$A$46,0)),"")),IFERROR(INDEX('09 P6 dump W2'!$R$7:$R$46,MATCH($A18,'09 P6 dump W2'!$A$7:$A$46,0)),""),IFERROR(VALUE(SUBSTITUTE(SUBSTITUTE(SUBSTITUTE(SUBSTITUTE(TRIM(IFERROR(INDEX('09 P6 dump W2'!$R$7:$R$46,MATCH($A18,'09 P6 dump W2'!$A$7:$A$46,0)),"")),"d",""),"h",""),"£",""),",","")),"check")))</f>
        <v/>
      </c>
      <c r="M18" s="34" t="str">
        <f aca="false">IF(OR(J18="",I18=""),"",J18-I18)</f>
        <v/>
      </c>
      <c r="N18" s="34" t="str">
        <f aca="false">IF(OR(J18="",K18=""),"",J18-K18)</f>
        <v/>
      </c>
      <c r="O18" s="34" t="str">
        <f aca="false">IF(OR(K18="",L18=""),"",K18+L18)</f>
        <v/>
      </c>
      <c r="P18" s="34" t="str">
        <f aca="false">IF(O18="","",'10 Baseline'!L15-O18)</f>
        <v/>
      </c>
    </row>
    <row r="19" customFormat="false" ht="15" hidden="false" customHeight="false" outlineLevel="0" collapsed="false">
      <c r="A19" s="5" t="s">
        <v>158</v>
      </c>
      <c r="B19" s="11" t="s">
        <v>159</v>
      </c>
      <c r="C19" s="26" t="s">
        <v>104</v>
      </c>
      <c r="D19" s="63" t="str">
        <f aca="false">IF(IFERROR(INDEX('09 P6 dump W2'!$C$7:$C$46,MATCH($A19,'09 P6 dump W2'!$A$7:$A$46,0)),"")="","",TRIM(IFERROR(INDEX('09 P6 dump W2'!$C$7:$C$46,MATCH($A19,'09 P6 dump W2'!$A$7:$A$46,0)),"")))</f>
        <v/>
      </c>
      <c r="E19" s="50" t="str">
        <f aca="false">IF(IFERROR(INDEX('09 P6 dump W2'!$H$7:$H$46,MATCH($A19,'09 P6 dump W2'!$A$7:$A$46,0)),"")="","",IF(ISNUMBER(IFERROR(INDEX('09 P6 dump W2'!$H$7:$H$46,MATCH($A19,'09 P6 dump W2'!$A$7:$A$46,0)),"")),INT(IFERROR(INDEX('09 P6 dump W2'!$H$7:$H$46,MATCH($A19,'09 P6 dump W2'!$A$7:$A$46,0)),"")),IFERROR(DATEVALUE(LEFT(TRIM(IFERROR(INDEX('09 P6 dump W2'!$H$7:$H$46,MATCH($A19,'09 P6 dump W2'!$A$7:$A$46,0)),"")),9)),"check")))</f>
        <v/>
      </c>
      <c r="F19" s="50" t="str">
        <f aca="false">IF(IFERROR(INDEX('09 P6 dump W2'!$I$7:$I$46,MATCH($A19,'09 P6 dump W2'!$A$7:$A$46,0)),"")="","",IF(ISNUMBER(IFERROR(INDEX('09 P6 dump W2'!$I$7:$I$46,MATCH($A19,'09 P6 dump W2'!$A$7:$A$46,0)),"")),INT(IFERROR(INDEX('09 P6 dump W2'!$I$7:$I$46,MATCH($A19,'09 P6 dump W2'!$A$7:$A$46,0)),"")),IFERROR(DATEVALUE(LEFT(TRIM(IFERROR(INDEX('09 P6 dump W2'!$I$7:$I$46,MATCH($A19,'09 P6 dump W2'!$A$7:$A$46,0)),"")),9)),"check")))</f>
        <v/>
      </c>
      <c r="G19" s="55" t="str">
        <f aca="false">IF(IFERROR(INDEX('09 P6 dump W2'!$E$7:$E$46,MATCH($A19,'09 P6 dump W2'!$A$7:$A$46,0)),"")="","",IF(ISNUMBER(IFERROR(INDEX('09 P6 dump W2'!$E$7:$E$46,MATCH($A19,'09 P6 dump W2'!$A$7:$A$46,0)),"")),IFERROR(INDEX('09 P6 dump W2'!$E$7:$E$46,MATCH($A19,'09 P6 dump W2'!$A$7:$A$46,0)),""),IFERROR(VALUE(SUBSTITUTE(SUBSTITUTE(SUBSTITUTE(SUBSTITUTE(TRIM(IFERROR(INDEX('09 P6 dump W2'!$E$7:$E$46,MATCH($A19,'09 P6 dump W2'!$A$7:$A$46,0)),"")),"d",""),"h",""),"£",""),",","")),"check")))</f>
        <v/>
      </c>
      <c r="H19" s="64" t="str">
        <f aca="false">IF(IFERROR(INDEX('09 P6 dump W2'!$K$7:$K$46,MATCH($A19,'09 P6 dump W2'!$A$7:$A$46,0)),"")="","",IF(ISNUMBER(IFERROR(INDEX('09 P6 dump W2'!$K$7:$K$46,MATCH($A19,'09 P6 dump W2'!$A$7:$A$46,0)),"")),IF(IFERROR(INDEX('09 P6 dump W2'!$K$7:$K$46,MATCH($A19,'09 P6 dump W2'!$A$7:$A$46,0)),"")&gt;1,IFERROR(INDEX('09 P6 dump W2'!$K$7:$K$46,MATCH($A19,'09 P6 dump W2'!$A$7:$A$46,0)),"")/100,IFERROR(INDEX('09 P6 dump W2'!$K$7:$K$46,MATCH($A19,'09 P6 dump W2'!$A$7:$A$46,0)),"")),IFERROR(VALUE(SUBSTITUTE(IFERROR(INDEX('09 P6 dump W2'!$K$7:$K$46,MATCH($A19,'09 P6 dump W2'!$A$7:$A$46,0)),""),"%",""))/100,"check")))</f>
        <v/>
      </c>
      <c r="I19" s="53" t="str">
        <f aca="false">IF(IFERROR(INDEX('09 P6 dump W2'!$O$7:$O$46,MATCH($A19,'09 P6 dump W2'!$A$7:$A$46,0)),"")="","",IF(ISNUMBER(IFERROR(INDEX('09 P6 dump W2'!$O$7:$O$46,MATCH($A19,'09 P6 dump W2'!$A$7:$A$46,0)),"")),IFERROR(INDEX('09 P6 dump W2'!$O$7:$O$46,MATCH($A19,'09 P6 dump W2'!$A$7:$A$46,0)),""),IFERROR(VALUE(SUBSTITUTE(SUBSTITUTE(SUBSTITUTE(SUBSTITUTE(TRIM(IFERROR(INDEX('09 P6 dump W2'!$O$7:$O$46,MATCH($A19,'09 P6 dump W2'!$A$7:$A$46,0)),"")),"d",""),"h",""),"£",""),",","")),"check")))</f>
        <v/>
      </c>
      <c r="J19" s="53" t="str">
        <f aca="false">IF(IFERROR(INDEX('09 P6 dump W2'!$P$7:$P$46,MATCH($A19,'09 P6 dump W2'!$A$7:$A$46,0)),"")="","",IF(ISNUMBER(IFERROR(INDEX('09 P6 dump W2'!$P$7:$P$46,MATCH($A19,'09 P6 dump W2'!$A$7:$A$46,0)),"")),IFERROR(INDEX('09 P6 dump W2'!$P$7:$P$46,MATCH($A19,'09 P6 dump W2'!$A$7:$A$46,0)),""),IFERROR(VALUE(SUBSTITUTE(SUBSTITUTE(SUBSTITUTE(SUBSTITUTE(TRIM(IFERROR(INDEX('09 P6 dump W2'!$P$7:$P$46,MATCH($A19,'09 P6 dump W2'!$A$7:$A$46,0)),"")),"d",""),"h",""),"£",""),",","")),"check")))</f>
        <v/>
      </c>
      <c r="K19" s="53" t="str">
        <f aca="false">IF(IFERROR(INDEX('09 P6 dump W2'!$Q$7:$Q$46,MATCH($A19,'09 P6 dump W2'!$A$7:$A$46,0)),"")="","",IF(ISNUMBER(IFERROR(INDEX('09 P6 dump W2'!$Q$7:$Q$46,MATCH($A19,'09 P6 dump W2'!$A$7:$A$46,0)),"")),IFERROR(INDEX('09 P6 dump W2'!$Q$7:$Q$46,MATCH($A19,'09 P6 dump W2'!$A$7:$A$46,0)),""),IFERROR(VALUE(SUBSTITUTE(SUBSTITUTE(SUBSTITUTE(SUBSTITUTE(TRIM(IFERROR(INDEX('09 P6 dump W2'!$Q$7:$Q$46,MATCH($A19,'09 P6 dump W2'!$A$7:$A$46,0)),"")),"d",""),"h",""),"£",""),",","")),"check")))</f>
        <v/>
      </c>
      <c r="L19" s="53" t="str">
        <f aca="false">IF(IFERROR(INDEX('09 P6 dump W2'!$R$7:$R$46,MATCH($A19,'09 P6 dump W2'!$A$7:$A$46,0)),"")="","",IF(ISNUMBER(IFERROR(INDEX('09 P6 dump W2'!$R$7:$R$46,MATCH($A19,'09 P6 dump W2'!$A$7:$A$46,0)),"")),IFERROR(INDEX('09 P6 dump W2'!$R$7:$R$46,MATCH($A19,'09 P6 dump W2'!$A$7:$A$46,0)),""),IFERROR(VALUE(SUBSTITUTE(SUBSTITUTE(SUBSTITUTE(SUBSTITUTE(TRIM(IFERROR(INDEX('09 P6 dump W2'!$R$7:$R$46,MATCH($A19,'09 P6 dump W2'!$A$7:$A$46,0)),"")),"d",""),"h",""),"£",""),",","")),"check")))</f>
        <v/>
      </c>
      <c r="M19" s="34" t="str">
        <f aca="false">IF(OR(J19="",I19=""),"",J19-I19)</f>
        <v/>
      </c>
      <c r="N19" s="34" t="str">
        <f aca="false">IF(OR(J19="",K19=""),"",J19-K19)</f>
        <v/>
      </c>
      <c r="O19" s="34" t="str">
        <f aca="false">IF(OR(K19="",L19=""),"",K19+L19)</f>
        <v/>
      </c>
      <c r="P19" s="34" t="str">
        <f aca="false">IF(O19="","",'10 Baseline'!L16-O19)</f>
        <v/>
      </c>
    </row>
    <row r="20" customFormat="false" ht="15" hidden="false" customHeight="false" outlineLevel="0" collapsed="false">
      <c r="A20" s="5" t="s">
        <v>160</v>
      </c>
      <c r="B20" s="11" t="s">
        <v>161</v>
      </c>
      <c r="C20" s="26" t="s">
        <v>104</v>
      </c>
      <c r="D20" s="63" t="str">
        <f aca="false">IF(IFERROR(INDEX('09 P6 dump W2'!$C$7:$C$46,MATCH($A20,'09 P6 dump W2'!$A$7:$A$46,0)),"")="","",TRIM(IFERROR(INDEX('09 P6 dump W2'!$C$7:$C$46,MATCH($A20,'09 P6 dump W2'!$A$7:$A$46,0)),"")))</f>
        <v/>
      </c>
      <c r="E20" s="50" t="str">
        <f aca="false">IF(IFERROR(INDEX('09 P6 dump W2'!$H$7:$H$46,MATCH($A20,'09 P6 dump W2'!$A$7:$A$46,0)),"")="","",IF(ISNUMBER(IFERROR(INDEX('09 P6 dump W2'!$H$7:$H$46,MATCH($A20,'09 P6 dump W2'!$A$7:$A$46,0)),"")),INT(IFERROR(INDEX('09 P6 dump W2'!$H$7:$H$46,MATCH($A20,'09 P6 dump W2'!$A$7:$A$46,0)),"")),IFERROR(DATEVALUE(LEFT(TRIM(IFERROR(INDEX('09 P6 dump W2'!$H$7:$H$46,MATCH($A20,'09 P6 dump W2'!$A$7:$A$46,0)),"")),9)),"check")))</f>
        <v/>
      </c>
      <c r="F20" s="50" t="str">
        <f aca="false">IF(IFERROR(INDEX('09 P6 dump W2'!$I$7:$I$46,MATCH($A20,'09 P6 dump W2'!$A$7:$A$46,0)),"")="","",IF(ISNUMBER(IFERROR(INDEX('09 P6 dump W2'!$I$7:$I$46,MATCH($A20,'09 P6 dump W2'!$A$7:$A$46,0)),"")),INT(IFERROR(INDEX('09 P6 dump W2'!$I$7:$I$46,MATCH($A20,'09 P6 dump W2'!$A$7:$A$46,0)),"")),IFERROR(DATEVALUE(LEFT(TRIM(IFERROR(INDEX('09 P6 dump W2'!$I$7:$I$46,MATCH($A20,'09 P6 dump W2'!$A$7:$A$46,0)),"")),9)),"check")))</f>
        <v/>
      </c>
      <c r="G20" s="55" t="str">
        <f aca="false">IF(IFERROR(INDEX('09 P6 dump W2'!$E$7:$E$46,MATCH($A20,'09 P6 dump W2'!$A$7:$A$46,0)),"")="","",IF(ISNUMBER(IFERROR(INDEX('09 P6 dump W2'!$E$7:$E$46,MATCH($A20,'09 P6 dump W2'!$A$7:$A$46,0)),"")),IFERROR(INDEX('09 P6 dump W2'!$E$7:$E$46,MATCH($A20,'09 P6 dump W2'!$A$7:$A$46,0)),""),IFERROR(VALUE(SUBSTITUTE(SUBSTITUTE(SUBSTITUTE(SUBSTITUTE(TRIM(IFERROR(INDEX('09 P6 dump W2'!$E$7:$E$46,MATCH($A20,'09 P6 dump W2'!$A$7:$A$46,0)),"")),"d",""),"h",""),"£",""),",","")),"check")))</f>
        <v/>
      </c>
      <c r="H20" s="64" t="str">
        <f aca="false">IF(IFERROR(INDEX('09 P6 dump W2'!$K$7:$K$46,MATCH($A20,'09 P6 dump W2'!$A$7:$A$46,0)),"")="","",IF(ISNUMBER(IFERROR(INDEX('09 P6 dump W2'!$K$7:$K$46,MATCH($A20,'09 P6 dump W2'!$A$7:$A$46,0)),"")),IF(IFERROR(INDEX('09 P6 dump W2'!$K$7:$K$46,MATCH($A20,'09 P6 dump W2'!$A$7:$A$46,0)),"")&gt;1,IFERROR(INDEX('09 P6 dump W2'!$K$7:$K$46,MATCH($A20,'09 P6 dump W2'!$A$7:$A$46,0)),"")/100,IFERROR(INDEX('09 P6 dump W2'!$K$7:$K$46,MATCH($A20,'09 P6 dump W2'!$A$7:$A$46,0)),"")),IFERROR(VALUE(SUBSTITUTE(IFERROR(INDEX('09 P6 dump W2'!$K$7:$K$46,MATCH($A20,'09 P6 dump W2'!$A$7:$A$46,0)),""),"%",""))/100,"check")))</f>
        <v/>
      </c>
      <c r="I20" s="53" t="str">
        <f aca="false">IF(IFERROR(INDEX('09 P6 dump W2'!$O$7:$O$46,MATCH($A20,'09 P6 dump W2'!$A$7:$A$46,0)),"")="","",IF(ISNUMBER(IFERROR(INDEX('09 P6 dump W2'!$O$7:$O$46,MATCH($A20,'09 P6 dump W2'!$A$7:$A$46,0)),"")),IFERROR(INDEX('09 P6 dump W2'!$O$7:$O$46,MATCH($A20,'09 P6 dump W2'!$A$7:$A$46,0)),""),IFERROR(VALUE(SUBSTITUTE(SUBSTITUTE(SUBSTITUTE(SUBSTITUTE(TRIM(IFERROR(INDEX('09 P6 dump W2'!$O$7:$O$46,MATCH($A20,'09 P6 dump W2'!$A$7:$A$46,0)),"")),"d",""),"h",""),"£",""),",","")),"check")))</f>
        <v/>
      </c>
      <c r="J20" s="53" t="str">
        <f aca="false">IF(IFERROR(INDEX('09 P6 dump W2'!$P$7:$P$46,MATCH($A20,'09 P6 dump W2'!$A$7:$A$46,0)),"")="","",IF(ISNUMBER(IFERROR(INDEX('09 P6 dump W2'!$P$7:$P$46,MATCH($A20,'09 P6 dump W2'!$A$7:$A$46,0)),"")),IFERROR(INDEX('09 P6 dump W2'!$P$7:$P$46,MATCH($A20,'09 P6 dump W2'!$A$7:$A$46,0)),""),IFERROR(VALUE(SUBSTITUTE(SUBSTITUTE(SUBSTITUTE(SUBSTITUTE(TRIM(IFERROR(INDEX('09 P6 dump W2'!$P$7:$P$46,MATCH($A20,'09 P6 dump W2'!$A$7:$A$46,0)),"")),"d",""),"h",""),"£",""),",","")),"check")))</f>
        <v/>
      </c>
      <c r="K20" s="53" t="str">
        <f aca="false">IF(IFERROR(INDEX('09 P6 dump W2'!$Q$7:$Q$46,MATCH($A20,'09 P6 dump W2'!$A$7:$A$46,0)),"")="","",IF(ISNUMBER(IFERROR(INDEX('09 P6 dump W2'!$Q$7:$Q$46,MATCH($A20,'09 P6 dump W2'!$A$7:$A$46,0)),"")),IFERROR(INDEX('09 P6 dump W2'!$Q$7:$Q$46,MATCH($A20,'09 P6 dump W2'!$A$7:$A$46,0)),""),IFERROR(VALUE(SUBSTITUTE(SUBSTITUTE(SUBSTITUTE(SUBSTITUTE(TRIM(IFERROR(INDEX('09 P6 dump W2'!$Q$7:$Q$46,MATCH($A20,'09 P6 dump W2'!$A$7:$A$46,0)),"")),"d",""),"h",""),"£",""),",","")),"check")))</f>
        <v/>
      </c>
      <c r="L20" s="53" t="str">
        <f aca="false">IF(IFERROR(INDEX('09 P6 dump W2'!$R$7:$R$46,MATCH($A20,'09 P6 dump W2'!$A$7:$A$46,0)),"")="","",IF(ISNUMBER(IFERROR(INDEX('09 P6 dump W2'!$R$7:$R$46,MATCH($A20,'09 P6 dump W2'!$A$7:$A$46,0)),"")),IFERROR(INDEX('09 P6 dump W2'!$R$7:$R$46,MATCH($A20,'09 P6 dump W2'!$A$7:$A$46,0)),""),IFERROR(VALUE(SUBSTITUTE(SUBSTITUTE(SUBSTITUTE(SUBSTITUTE(TRIM(IFERROR(INDEX('09 P6 dump W2'!$R$7:$R$46,MATCH($A20,'09 P6 dump W2'!$A$7:$A$46,0)),"")),"d",""),"h",""),"£",""),",","")),"check")))</f>
        <v/>
      </c>
      <c r="M20" s="34" t="str">
        <f aca="false">IF(OR(J20="",I20=""),"",J20-I20)</f>
        <v/>
      </c>
      <c r="N20" s="34" t="str">
        <f aca="false">IF(OR(J20="",K20=""),"",J20-K20)</f>
        <v/>
      </c>
      <c r="O20" s="34" t="str">
        <f aca="false">IF(OR(K20="",L20=""),"",K20+L20)</f>
        <v/>
      </c>
      <c r="P20" s="34" t="str">
        <f aca="false">IF(O20="","",'10 Baseline'!L17-O20)</f>
        <v/>
      </c>
    </row>
    <row r="21" customFormat="false" ht="15" hidden="false" customHeight="false" outlineLevel="0" collapsed="false">
      <c r="A21" s="5" t="s">
        <v>162</v>
      </c>
      <c r="B21" s="11" t="s">
        <v>163</v>
      </c>
      <c r="C21" s="26" t="s">
        <v>104</v>
      </c>
      <c r="D21" s="63" t="str">
        <f aca="false">IF(IFERROR(INDEX('09 P6 dump W2'!$C$7:$C$46,MATCH($A21,'09 P6 dump W2'!$A$7:$A$46,0)),"")="","",TRIM(IFERROR(INDEX('09 P6 dump W2'!$C$7:$C$46,MATCH($A21,'09 P6 dump W2'!$A$7:$A$46,0)),"")))</f>
        <v/>
      </c>
      <c r="E21" s="50" t="str">
        <f aca="false">IF(IFERROR(INDEX('09 P6 dump W2'!$H$7:$H$46,MATCH($A21,'09 P6 dump W2'!$A$7:$A$46,0)),"")="","",IF(ISNUMBER(IFERROR(INDEX('09 P6 dump W2'!$H$7:$H$46,MATCH($A21,'09 P6 dump W2'!$A$7:$A$46,0)),"")),INT(IFERROR(INDEX('09 P6 dump W2'!$H$7:$H$46,MATCH($A21,'09 P6 dump W2'!$A$7:$A$46,0)),"")),IFERROR(DATEVALUE(LEFT(TRIM(IFERROR(INDEX('09 P6 dump W2'!$H$7:$H$46,MATCH($A21,'09 P6 dump W2'!$A$7:$A$46,0)),"")),9)),"check")))</f>
        <v/>
      </c>
      <c r="F21" s="50" t="str">
        <f aca="false">IF(IFERROR(INDEX('09 P6 dump W2'!$I$7:$I$46,MATCH($A21,'09 P6 dump W2'!$A$7:$A$46,0)),"")="","",IF(ISNUMBER(IFERROR(INDEX('09 P6 dump W2'!$I$7:$I$46,MATCH($A21,'09 P6 dump W2'!$A$7:$A$46,0)),"")),INT(IFERROR(INDEX('09 P6 dump W2'!$I$7:$I$46,MATCH($A21,'09 P6 dump W2'!$A$7:$A$46,0)),"")),IFERROR(DATEVALUE(LEFT(TRIM(IFERROR(INDEX('09 P6 dump W2'!$I$7:$I$46,MATCH($A21,'09 P6 dump W2'!$A$7:$A$46,0)),"")),9)),"check")))</f>
        <v/>
      </c>
      <c r="G21" s="55" t="str">
        <f aca="false">IF(IFERROR(INDEX('09 P6 dump W2'!$E$7:$E$46,MATCH($A21,'09 P6 dump W2'!$A$7:$A$46,0)),"")="","",IF(ISNUMBER(IFERROR(INDEX('09 P6 dump W2'!$E$7:$E$46,MATCH($A21,'09 P6 dump W2'!$A$7:$A$46,0)),"")),IFERROR(INDEX('09 P6 dump W2'!$E$7:$E$46,MATCH($A21,'09 P6 dump W2'!$A$7:$A$46,0)),""),IFERROR(VALUE(SUBSTITUTE(SUBSTITUTE(SUBSTITUTE(SUBSTITUTE(TRIM(IFERROR(INDEX('09 P6 dump W2'!$E$7:$E$46,MATCH($A21,'09 P6 dump W2'!$A$7:$A$46,0)),"")),"d",""),"h",""),"£",""),",","")),"check")))</f>
        <v/>
      </c>
      <c r="H21" s="64" t="str">
        <f aca="false">IF(IFERROR(INDEX('09 P6 dump W2'!$K$7:$K$46,MATCH($A21,'09 P6 dump W2'!$A$7:$A$46,0)),"")="","",IF(ISNUMBER(IFERROR(INDEX('09 P6 dump W2'!$K$7:$K$46,MATCH($A21,'09 P6 dump W2'!$A$7:$A$46,0)),"")),IF(IFERROR(INDEX('09 P6 dump W2'!$K$7:$K$46,MATCH($A21,'09 P6 dump W2'!$A$7:$A$46,0)),"")&gt;1,IFERROR(INDEX('09 P6 dump W2'!$K$7:$K$46,MATCH($A21,'09 P6 dump W2'!$A$7:$A$46,0)),"")/100,IFERROR(INDEX('09 P6 dump W2'!$K$7:$K$46,MATCH($A21,'09 P6 dump W2'!$A$7:$A$46,0)),"")),IFERROR(VALUE(SUBSTITUTE(IFERROR(INDEX('09 P6 dump W2'!$K$7:$K$46,MATCH($A21,'09 P6 dump W2'!$A$7:$A$46,0)),""),"%",""))/100,"check")))</f>
        <v/>
      </c>
      <c r="I21" s="53" t="str">
        <f aca="false">IF(IFERROR(INDEX('09 P6 dump W2'!$O$7:$O$46,MATCH($A21,'09 P6 dump W2'!$A$7:$A$46,0)),"")="","",IF(ISNUMBER(IFERROR(INDEX('09 P6 dump W2'!$O$7:$O$46,MATCH($A21,'09 P6 dump W2'!$A$7:$A$46,0)),"")),IFERROR(INDEX('09 P6 dump W2'!$O$7:$O$46,MATCH($A21,'09 P6 dump W2'!$A$7:$A$46,0)),""),IFERROR(VALUE(SUBSTITUTE(SUBSTITUTE(SUBSTITUTE(SUBSTITUTE(TRIM(IFERROR(INDEX('09 P6 dump W2'!$O$7:$O$46,MATCH($A21,'09 P6 dump W2'!$A$7:$A$46,0)),"")),"d",""),"h",""),"£",""),",","")),"check")))</f>
        <v/>
      </c>
      <c r="J21" s="53" t="str">
        <f aca="false">IF(IFERROR(INDEX('09 P6 dump W2'!$P$7:$P$46,MATCH($A21,'09 P6 dump W2'!$A$7:$A$46,0)),"")="","",IF(ISNUMBER(IFERROR(INDEX('09 P6 dump W2'!$P$7:$P$46,MATCH($A21,'09 P6 dump W2'!$A$7:$A$46,0)),"")),IFERROR(INDEX('09 P6 dump W2'!$P$7:$P$46,MATCH($A21,'09 P6 dump W2'!$A$7:$A$46,0)),""),IFERROR(VALUE(SUBSTITUTE(SUBSTITUTE(SUBSTITUTE(SUBSTITUTE(TRIM(IFERROR(INDEX('09 P6 dump W2'!$P$7:$P$46,MATCH($A21,'09 P6 dump W2'!$A$7:$A$46,0)),"")),"d",""),"h",""),"£",""),",","")),"check")))</f>
        <v/>
      </c>
      <c r="K21" s="53" t="str">
        <f aca="false">IF(IFERROR(INDEX('09 P6 dump W2'!$Q$7:$Q$46,MATCH($A21,'09 P6 dump W2'!$A$7:$A$46,0)),"")="","",IF(ISNUMBER(IFERROR(INDEX('09 P6 dump W2'!$Q$7:$Q$46,MATCH($A21,'09 P6 dump W2'!$A$7:$A$46,0)),"")),IFERROR(INDEX('09 P6 dump W2'!$Q$7:$Q$46,MATCH($A21,'09 P6 dump W2'!$A$7:$A$46,0)),""),IFERROR(VALUE(SUBSTITUTE(SUBSTITUTE(SUBSTITUTE(SUBSTITUTE(TRIM(IFERROR(INDEX('09 P6 dump W2'!$Q$7:$Q$46,MATCH($A21,'09 P6 dump W2'!$A$7:$A$46,0)),"")),"d",""),"h",""),"£",""),",","")),"check")))</f>
        <v/>
      </c>
      <c r="L21" s="53" t="str">
        <f aca="false">IF(IFERROR(INDEX('09 P6 dump W2'!$R$7:$R$46,MATCH($A21,'09 P6 dump W2'!$A$7:$A$46,0)),"")="","",IF(ISNUMBER(IFERROR(INDEX('09 P6 dump W2'!$R$7:$R$46,MATCH($A21,'09 P6 dump W2'!$A$7:$A$46,0)),"")),IFERROR(INDEX('09 P6 dump W2'!$R$7:$R$46,MATCH($A21,'09 P6 dump W2'!$A$7:$A$46,0)),""),IFERROR(VALUE(SUBSTITUTE(SUBSTITUTE(SUBSTITUTE(SUBSTITUTE(TRIM(IFERROR(INDEX('09 P6 dump W2'!$R$7:$R$46,MATCH($A21,'09 P6 dump W2'!$A$7:$A$46,0)),"")),"d",""),"h",""),"£",""),",","")),"check")))</f>
        <v/>
      </c>
      <c r="M21" s="34" t="str">
        <f aca="false">IF(OR(J21="",I21=""),"",J21-I21)</f>
        <v/>
      </c>
      <c r="N21" s="34" t="str">
        <f aca="false">IF(OR(J21="",K21=""),"",J21-K21)</f>
        <v/>
      </c>
      <c r="O21" s="34" t="str">
        <f aca="false">IF(OR(K21="",L21=""),"",K21+L21)</f>
        <v/>
      </c>
      <c r="P21" s="34" t="str">
        <f aca="false">IF(O21="","",'10 Baseline'!L18-O21)</f>
        <v/>
      </c>
    </row>
    <row r="22" customFormat="false" ht="15" hidden="false" customHeight="false" outlineLevel="0" collapsed="false">
      <c r="A22" s="5" t="s">
        <v>164</v>
      </c>
      <c r="B22" s="11" t="s">
        <v>165</v>
      </c>
      <c r="C22" s="26" t="s">
        <v>104</v>
      </c>
      <c r="D22" s="63" t="str">
        <f aca="false">IF(IFERROR(INDEX('09 P6 dump W2'!$C$7:$C$46,MATCH($A22,'09 P6 dump W2'!$A$7:$A$46,0)),"")="","",TRIM(IFERROR(INDEX('09 P6 dump W2'!$C$7:$C$46,MATCH($A22,'09 P6 dump W2'!$A$7:$A$46,0)),"")))</f>
        <v/>
      </c>
      <c r="E22" s="50" t="str">
        <f aca="false">IF(IFERROR(INDEX('09 P6 dump W2'!$H$7:$H$46,MATCH($A22,'09 P6 dump W2'!$A$7:$A$46,0)),"")="","",IF(ISNUMBER(IFERROR(INDEX('09 P6 dump W2'!$H$7:$H$46,MATCH($A22,'09 P6 dump W2'!$A$7:$A$46,0)),"")),INT(IFERROR(INDEX('09 P6 dump W2'!$H$7:$H$46,MATCH($A22,'09 P6 dump W2'!$A$7:$A$46,0)),"")),IFERROR(DATEVALUE(LEFT(TRIM(IFERROR(INDEX('09 P6 dump W2'!$H$7:$H$46,MATCH($A22,'09 P6 dump W2'!$A$7:$A$46,0)),"")),9)),"check")))</f>
        <v/>
      </c>
      <c r="F22" s="50" t="str">
        <f aca="false">IF(IFERROR(INDEX('09 P6 dump W2'!$I$7:$I$46,MATCH($A22,'09 P6 dump W2'!$A$7:$A$46,0)),"")="","",IF(ISNUMBER(IFERROR(INDEX('09 P6 dump W2'!$I$7:$I$46,MATCH($A22,'09 P6 dump W2'!$A$7:$A$46,0)),"")),INT(IFERROR(INDEX('09 P6 dump W2'!$I$7:$I$46,MATCH($A22,'09 P6 dump W2'!$A$7:$A$46,0)),"")),IFERROR(DATEVALUE(LEFT(TRIM(IFERROR(INDEX('09 P6 dump W2'!$I$7:$I$46,MATCH($A22,'09 P6 dump W2'!$A$7:$A$46,0)),"")),9)),"check")))</f>
        <v/>
      </c>
      <c r="G22" s="55" t="str">
        <f aca="false">IF(IFERROR(INDEX('09 P6 dump W2'!$E$7:$E$46,MATCH($A22,'09 P6 dump W2'!$A$7:$A$46,0)),"")="","",IF(ISNUMBER(IFERROR(INDEX('09 P6 dump W2'!$E$7:$E$46,MATCH($A22,'09 P6 dump W2'!$A$7:$A$46,0)),"")),IFERROR(INDEX('09 P6 dump W2'!$E$7:$E$46,MATCH($A22,'09 P6 dump W2'!$A$7:$A$46,0)),""),IFERROR(VALUE(SUBSTITUTE(SUBSTITUTE(SUBSTITUTE(SUBSTITUTE(TRIM(IFERROR(INDEX('09 P6 dump W2'!$E$7:$E$46,MATCH($A22,'09 P6 dump W2'!$A$7:$A$46,0)),"")),"d",""),"h",""),"£",""),",","")),"check")))</f>
        <v/>
      </c>
      <c r="H22" s="64" t="str">
        <f aca="false">IF(IFERROR(INDEX('09 P6 dump W2'!$K$7:$K$46,MATCH($A22,'09 P6 dump W2'!$A$7:$A$46,0)),"")="","",IF(ISNUMBER(IFERROR(INDEX('09 P6 dump W2'!$K$7:$K$46,MATCH($A22,'09 P6 dump W2'!$A$7:$A$46,0)),"")),IF(IFERROR(INDEX('09 P6 dump W2'!$K$7:$K$46,MATCH($A22,'09 P6 dump W2'!$A$7:$A$46,0)),"")&gt;1,IFERROR(INDEX('09 P6 dump W2'!$K$7:$K$46,MATCH($A22,'09 P6 dump W2'!$A$7:$A$46,0)),"")/100,IFERROR(INDEX('09 P6 dump W2'!$K$7:$K$46,MATCH($A22,'09 P6 dump W2'!$A$7:$A$46,0)),"")),IFERROR(VALUE(SUBSTITUTE(IFERROR(INDEX('09 P6 dump W2'!$K$7:$K$46,MATCH($A22,'09 P6 dump W2'!$A$7:$A$46,0)),""),"%",""))/100,"check")))</f>
        <v/>
      </c>
      <c r="I22" s="53" t="str">
        <f aca="false">IF(IFERROR(INDEX('09 P6 dump W2'!$O$7:$O$46,MATCH($A22,'09 P6 dump W2'!$A$7:$A$46,0)),"")="","",IF(ISNUMBER(IFERROR(INDEX('09 P6 dump W2'!$O$7:$O$46,MATCH($A22,'09 P6 dump W2'!$A$7:$A$46,0)),"")),IFERROR(INDEX('09 P6 dump W2'!$O$7:$O$46,MATCH($A22,'09 P6 dump W2'!$A$7:$A$46,0)),""),IFERROR(VALUE(SUBSTITUTE(SUBSTITUTE(SUBSTITUTE(SUBSTITUTE(TRIM(IFERROR(INDEX('09 P6 dump W2'!$O$7:$O$46,MATCH($A22,'09 P6 dump W2'!$A$7:$A$46,0)),"")),"d",""),"h",""),"£",""),",","")),"check")))</f>
        <v/>
      </c>
      <c r="J22" s="53" t="str">
        <f aca="false">IF(IFERROR(INDEX('09 P6 dump W2'!$P$7:$P$46,MATCH($A22,'09 P6 dump W2'!$A$7:$A$46,0)),"")="","",IF(ISNUMBER(IFERROR(INDEX('09 P6 dump W2'!$P$7:$P$46,MATCH($A22,'09 P6 dump W2'!$A$7:$A$46,0)),"")),IFERROR(INDEX('09 P6 dump W2'!$P$7:$P$46,MATCH($A22,'09 P6 dump W2'!$A$7:$A$46,0)),""),IFERROR(VALUE(SUBSTITUTE(SUBSTITUTE(SUBSTITUTE(SUBSTITUTE(TRIM(IFERROR(INDEX('09 P6 dump W2'!$P$7:$P$46,MATCH($A22,'09 P6 dump W2'!$A$7:$A$46,0)),"")),"d",""),"h",""),"£",""),",","")),"check")))</f>
        <v/>
      </c>
      <c r="K22" s="53" t="str">
        <f aca="false">IF(IFERROR(INDEX('09 P6 dump W2'!$Q$7:$Q$46,MATCH($A22,'09 P6 dump W2'!$A$7:$A$46,0)),"")="","",IF(ISNUMBER(IFERROR(INDEX('09 P6 dump W2'!$Q$7:$Q$46,MATCH($A22,'09 P6 dump W2'!$A$7:$A$46,0)),"")),IFERROR(INDEX('09 P6 dump W2'!$Q$7:$Q$46,MATCH($A22,'09 P6 dump W2'!$A$7:$A$46,0)),""),IFERROR(VALUE(SUBSTITUTE(SUBSTITUTE(SUBSTITUTE(SUBSTITUTE(TRIM(IFERROR(INDEX('09 P6 dump W2'!$Q$7:$Q$46,MATCH($A22,'09 P6 dump W2'!$A$7:$A$46,0)),"")),"d",""),"h",""),"£",""),",","")),"check")))</f>
        <v/>
      </c>
      <c r="L22" s="53" t="str">
        <f aca="false">IF(IFERROR(INDEX('09 P6 dump W2'!$R$7:$R$46,MATCH($A22,'09 P6 dump W2'!$A$7:$A$46,0)),"")="","",IF(ISNUMBER(IFERROR(INDEX('09 P6 dump W2'!$R$7:$R$46,MATCH($A22,'09 P6 dump W2'!$A$7:$A$46,0)),"")),IFERROR(INDEX('09 P6 dump W2'!$R$7:$R$46,MATCH($A22,'09 P6 dump W2'!$A$7:$A$46,0)),""),IFERROR(VALUE(SUBSTITUTE(SUBSTITUTE(SUBSTITUTE(SUBSTITUTE(TRIM(IFERROR(INDEX('09 P6 dump W2'!$R$7:$R$46,MATCH($A22,'09 P6 dump W2'!$A$7:$A$46,0)),"")),"d",""),"h",""),"£",""),",","")),"check")))</f>
        <v/>
      </c>
      <c r="M22" s="34" t="str">
        <f aca="false">IF(OR(J22="",I22=""),"",J22-I22)</f>
        <v/>
      </c>
      <c r="N22" s="34" t="str">
        <f aca="false">IF(OR(J22="",K22=""),"",J22-K22)</f>
        <v/>
      </c>
      <c r="O22" s="34" t="str">
        <f aca="false">IF(OR(K22="",L22=""),"",K22+L22)</f>
        <v/>
      </c>
      <c r="P22" s="34" t="str">
        <f aca="false">IF(O22="","",'10 Baseline'!L19-O22)</f>
        <v/>
      </c>
    </row>
    <row r="23" customFormat="false" ht="15" hidden="false" customHeight="false" outlineLevel="0" collapsed="false">
      <c r="A23" s="25" t="s">
        <v>108</v>
      </c>
      <c r="B23" s="25"/>
      <c r="C23" s="25"/>
      <c r="D23" s="25"/>
      <c r="E23" s="25"/>
      <c r="F23" s="25"/>
      <c r="G23" s="25"/>
      <c r="H23" s="25"/>
      <c r="I23" s="25"/>
      <c r="J23" s="25"/>
      <c r="K23" s="25"/>
      <c r="L23" s="25"/>
      <c r="M23" s="25"/>
      <c r="N23" s="25"/>
      <c r="O23" s="25"/>
      <c r="P23" s="25"/>
    </row>
    <row r="24" customFormat="false" ht="15" hidden="false" customHeight="false" outlineLevel="0" collapsed="false">
      <c r="A24" s="5" t="s">
        <v>167</v>
      </c>
      <c r="B24" s="11" t="s">
        <v>168</v>
      </c>
      <c r="C24" s="26" t="s">
        <v>107</v>
      </c>
      <c r="D24" s="63" t="str">
        <f aca="false">IF(IFERROR(INDEX('09 P6 dump W2'!$C$7:$C$46,MATCH($A24,'09 P6 dump W2'!$A$7:$A$46,0)),"")="","",TRIM(IFERROR(INDEX('09 P6 dump W2'!$C$7:$C$46,MATCH($A24,'09 P6 dump W2'!$A$7:$A$46,0)),"")))</f>
        <v/>
      </c>
      <c r="E24" s="50" t="str">
        <f aca="false">IF(IFERROR(INDEX('09 P6 dump W2'!$H$7:$H$46,MATCH($A24,'09 P6 dump W2'!$A$7:$A$46,0)),"")="","",IF(ISNUMBER(IFERROR(INDEX('09 P6 dump W2'!$H$7:$H$46,MATCH($A24,'09 P6 dump W2'!$A$7:$A$46,0)),"")),INT(IFERROR(INDEX('09 P6 dump W2'!$H$7:$H$46,MATCH($A24,'09 P6 dump W2'!$A$7:$A$46,0)),"")),IFERROR(DATEVALUE(LEFT(TRIM(IFERROR(INDEX('09 P6 dump W2'!$H$7:$H$46,MATCH($A24,'09 P6 dump W2'!$A$7:$A$46,0)),"")),9)),"check")))</f>
        <v/>
      </c>
      <c r="F24" s="50" t="str">
        <f aca="false">IF(IFERROR(INDEX('09 P6 dump W2'!$I$7:$I$46,MATCH($A24,'09 P6 dump W2'!$A$7:$A$46,0)),"")="","",IF(ISNUMBER(IFERROR(INDEX('09 P6 dump W2'!$I$7:$I$46,MATCH($A24,'09 P6 dump W2'!$A$7:$A$46,0)),"")),INT(IFERROR(INDEX('09 P6 dump W2'!$I$7:$I$46,MATCH($A24,'09 P6 dump W2'!$A$7:$A$46,0)),"")),IFERROR(DATEVALUE(LEFT(TRIM(IFERROR(INDEX('09 P6 dump W2'!$I$7:$I$46,MATCH($A24,'09 P6 dump W2'!$A$7:$A$46,0)),"")),9)),"check")))</f>
        <v/>
      </c>
      <c r="G24" s="55" t="str">
        <f aca="false">IF(IFERROR(INDEX('09 P6 dump W2'!$E$7:$E$46,MATCH($A24,'09 P6 dump W2'!$A$7:$A$46,0)),"")="","",IF(ISNUMBER(IFERROR(INDEX('09 P6 dump W2'!$E$7:$E$46,MATCH($A24,'09 P6 dump W2'!$A$7:$A$46,0)),"")),IFERROR(INDEX('09 P6 dump W2'!$E$7:$E$46,MATCH($A24,'09 P6 dump W2'!$A$7:$A$46,0)),""),IFERROR(VALUE(SUBSTITUTE(SUBSTITUTE(SUBSTITUTE(SUBSTITUTE(TRIM(IFERROR(INDEX('09 P6 dump W2'!$E$7:$E$46,MATCH($A24,'09 P6 dump W2'!$A$7:$A$46,0)),"")),"d",""),"h",""),"£",""),",","")),"check")))</f>
        <v/>
      </c>
      <c r="H24" s="64" t="str">
        <f aca="false">IF(IFERROR(INDEX('09 P6 dump W2'!$K$7:$K$46,MATCH($A24,'09 P6 dump W2'!$A$7:$A$46,0)),"")="","",IF(ISNUMBER(IFERROR(INDEX('09 P6 dump W2'!$K$7:$K$46,MATCH($A24,'09 P6 dump W2'!$A$7:$A$46,0)),"")),IF(IFERROR(INDEX('09 P6 dump W2'!$K$7:$K$46,MATCH($A24,'09 P6 dump W2'!$A$7:$A$46,0)),"")&gt;1,IFERROR(INDEX('09 P6 dump W2'!$K$7:$K$46,MATCH($A24,'09 P6 dump W2'!$A$7:$A$46,0)),"")/100,IFERROR(INDEX('09 P6 dump W2'!$K$7:$K$46,MATCH($A24,'09 P6 dump W2'!$A$7:$A$46,0)),"")),IFERROR(VALUE(SUBSTITUTE(IFERROR(INDEX('09 P6 dump W2'!$K$7:$K$46,MATCH($A24,'09 P6 dump W2'!$A$7:$A$46,0)),""),"%",""))/100,"check")))</f>
        <v/>
      </c>
      <c r="I24" s="53" t="str">
        <f aca="false">IF(IFERROR(INDEX('09 P6 dump W2'!$O$7:$O$46,MATCH($A24,'09 P6 dump W2'!$A$7:$A$46,0)),"")="","",IF(ISNUMBER(IFERROR(INDEX('09 P6 dump W2'!$O$7:$O$46,MATCH($A24,'09 P6 dump W2'!$A$7:$A$46,0)),"")),IFERROR(INDEX('09 P6 dump W2'!$O$7:$O$46,MATCH($A24,'09 P6 dump W2'!$A$7:$A$46,0)),""),IFERROR(VALUE(SUBSTITUTE(SUBSTITUTE(SUBSTITUTE(SUBSTITUTE(TRIM(IFERROR(INDEX('09 P6 dump W2'!$O$7:$O$46,MATCH($A24,'09 P6 dump W2'!$A$7:$A$46,0)),"")),"d",""),"h",""),"£",""),",","")),"check")))</f>
        <v/>
      </c>
      <c r="J24" s="53" t="str">
        <f aca="false">IF(IFERROR(INDEX('09 P6 dump W2'!$P$7:$P$46,MATCH($A24,'09 P6 dump W2'!$A$7:$A$46,0)),"")="","",IF(ISNUMBER(IFERROR(INDEX('09 P6 dump W2'!$P$7:$P$46,MATCH($A24,'09 P6 dump W2'!$A$7:$A$46,0)),"")),IFERROR(INDEX('09 P6 dump W2'!$P$7:$P$46,MATCH($A24,'09 P6 dump W2'!$A$7:$A$46,0)),""),IFERROR(VALUE(SUBSTITUTE(SUBSTITUTE(SUBSTITUTE(SUBSTITUTE(TRIM(IFERROR(INDEX('09 P6 dump W2'!$P$7:$P$46,MATCH($A24,'09 P6 dump W2'!$A$7:$A$46,0)),"")),"d",""),"h",""),"£",""),",","")),"check")))</f>
        <v/>
      </c>
      <c r="K24" s="53" t="str">
        <f aca="false">IF(IFERROR(INDEX('09 P6 dump W2'!$Q$7:$Q$46,MATCH($A24,'09 P6 dump W2'!$A$7:$A$46,0)),"")="","",IF(ISNUMBER(IFERROR(INDEX('09 P6 dump W2'!$Q$7:$Q$46,MATCH($A24,'09 P6 dump W2'!$A$7:$A$46,0)),"")),IFERROR(INDEX('09 P6 dump W2'!$Q$7:$Q$46,MATCH($A24,'09 P6 dump W2'!$A$7:$A$46,0)),""),IFERROR(VALUE(SUBSTITUTE(SUBSTITUTE(SUBSTITUTE(SUBSTITUTE(TRIM(IFERROR(INDEX('09 P6 dump W2'!$Q$7:$Q$46,MATCH($A24,'09 P6 dump W2'!$A$7:$A$46,0)),"")),"d",""),"h",""),"£",""),",","")),"check")))</f>
        <v/>
      </c>
      <c r="L24" s="53" t="str">
        <f aca="false">IF(IFERROR(INDEX('09 P6 dump W2'!$R$7:$R$46,MATCH($A24,'09 P6 dump W2'!$A$7:$A$46,0)),"")="","",IF(ISNUMBER(IFERROR(INDEX('09 P6 dump W2'!$R$7:$R$46,MATCH($A24,'09 P6 dump W2'!$A$7:$A$46,0)),"")),IFERROR(INDEX('09 P6 dump W2'!$R$7:$R$46,MATCH($A24,'09 P6 dump W2'!$A$7:$A$46,0)),""),IFERROR(VALUE(SUBSTITUTE(SUBSTITUTE(SUBSTITUTE(SUBSTITUTE(TRIM(IFERROR(INDEX('09 P6 dump W2'!$R$7:$R$46,MATCH($A24,'09 P6 dump W2'!$A$7:$A$46,0)),"")),"d",""),"h",""),"£",""),",","")),"check")))</f>
        <v/>
      </c>
      <c r="M24" s="34" t="str">
        <f aca="false">IF(OR(J24="",I24=""),"",J24-I24)</f>
        <v/>
      </c>
      <c r="N24" s="34" t="str">
        <f aca="false">IF(OR(J24="",K24=""),"",J24-K24)</f>
        <v/>
      </c>
      <c r="O24" s="34" t="str">
        <f aca="false">IF(OR(K24="",L24=""),"",K24+L24)</f>
        <v/>
      </c>
      <c r="P24" s="34" t="str">
        <f aca="false">IF(O24="","",'10 Baseline'!L21-O24)</f>
        <v/>
      </c>
    </row>
    <row r="25" customFormat="false" ht="15" hidden="false" customHeight="false" outlineLevel="0" collapsed="false">
      <c r="A25" s="5" t="s">
        <v>169</v>
      </c>
      <c r="B25" s="11" t="s">
        <v>170</v>
      </c>
      <c r="C25" s="26" t="s">
        <v>107</v>
      </c>
      <c r="D25" s="63" t="str">
        <f aca="false">IF(IFERROR(INDEX('09 P6 dump W2'!$C$7:$C$46,MATCH($A25,'09 P6 dump W2'!$A$7:$A$46,0)),"")="","",TRIM(IFERROR(INDEX('09 P6 dump W2'!$C$7:$C$46,MATCH($A25,'09 P6 dump W2'!$A$7:$A$46,0)),"")))</f>
        <v/>
      </c>
      <c r="E25" s="50" t="str">
        <f aca="false">IF(IFERROR(INDEX('09 P6 dump W2'!$H$7:$H$46,MATCH($A25,'09 P6 dump W2'!$A$7:$A$46,0)),"")="","",IF(ISNUMBER(IFERROR(INDEX('09 P6 dump W2'!$H$7:$H$46,MATCH($A25,'09 P6 dump W2'!$A$7:$A$46,0)),"")),INT(IFERROR(INDEX('09 P6 dump W2'!$H$7:$H$46,MATCH($A25,'09 P6 dump W2'!$A$7:$A$46,0)),"")),IFERROR(DATEVALUE(LEFT(TRIM(IFERROR(INDEX('09 P6 dump W2'!$H$7:$H$46,MATCH($A25,'09 P6 dump W2'!$A$7:$A$46,0)),"")),9)),"check")))</f>
        <v/>
      </c>
      <c r="F25" s="50" t="str">
        <f aca="false">IF(IFERROR(INDEX('09 P6 dump W2'!$I$7:$I$46,MATCH($A25,'09 P6 dump W2'!$A$7:$A$46,0)),"")="","",IF(ISNUMBER(IFERROR(INDEX('09 P6 dump W2'!$I$7:$I$46,MATCH($A25,'09 P6 dump W2'!$A$7:$A$46,0)),"")),INT(IFERROR(INDEX('09 P6 dump W2'!$I$7:$I$46,MATCH($A25,'09 P6 dump W2'!$A$7:$A$46,0)),"")),IFERROR(DATEVALUE(LEFT(TRIM(IFERROR(INDEX('09 P6 dump W2'!$I$7:$I$46,MATCH($A25,'09 P6 dump W2'!$A$7:$A$46,0)),"")),9)),"check")))</f>
        <v/>
      </c>
      <c r="G25" s="55" t="str">
        <f aca="false">IF(IFERROR(INDEX('09 P6 dump W2'!$E$7:$E$46,MATCH($A25,'09 P6 dump W2'!$A$7:$A$46,0)),"")="","",IF(ISNUMBER(IFERROR(INDEX('09 P6 dump W2'!$E$7:$E$46,MATCH($A25,'09 P6 dump W2'!$A$7:$A$46,0)),"")),IFERROR(INDEX('09 P6 dump W2'!$E$7:$E$46,MATCH($A25,'09 P6 dump W2'!$A$7:$A$46,0)),""),IFERROR(VALUE(SUBSTITUTE(SUBSTITUTE(SUBSTITUTE(SUBSTITUTE(TRIM(IFERROR(INDEX('09 P6 dump W2'!$E$7:$E$46,MATCH($A25,'09 P6 dump W2'!$A$7:$A$46,0)),"")),"d",""),"h",""),"£",""),",","")),"check")))</f>
        <v/>
      </c>
      <c r="H25" s="64" t="str">
        <f aca="false">IF(IFERROR(INDEX('09 P6 dump W2'!$K$7:$K$46,MATCH($A25,'09 P6 dump W2'!$A$7:$A$46,0)),"")="","",IF(ISNUMBER(IFERROR(INDEX('09 P6 dump W2'!$K$7:$K$46,MATCH($A25,'09 P6 dump W2'!$A$7:$A$46,0)),"")),IF(IFERROR(INDEX('09 P6 dump W2'!$K$7:$K$46,MATCH($A25,'09 P6 dump W2'!$A$7:$A$46,0)),"")&gt;1,IFERROR(INDEX('09 P6 dump W2'!$K$7:$K$46,MATCH($A25,'09 P6 dump W2'!$A$7:$A$46,0)),"")/100,IFERROR(INDEX('09 P6 dump W2'!$K$7:$K$46,MATCH($A25,'09 P6 dump W2'!$A$7:$A$46,0)),"")),IFERROR(VALUE(SUBSTITUTE(IFERROR(INDEX('09 P6 dump W2'!$K$7:$K$46,MATCH($A25,'09 P6 dump W2'!$A$7:$A$46,0)),""),"%",""))/100,"check")))</f>
        <v/>
      </c>
      <c r="I25" s="53" t="str">
        <f aca="false">IF(IFERROR(INDEX('09 P6 dump W2'!$O$7:$O$46,MATCH($A25,'09 P6 dump W2'!$A$7:$A$46,0)),"")="","",IF(ISNUMBER(IFERROR(INDEX('09 P6 dump W2'!$O$7:$O$46,MATCH($A25,'09 P6 dump W2'!$A$7:$A$46,0)),"")),IFERROR(INDEX('09 P6 dump W2'!$O$7:$O$46,MATCH($A25,'09 P6 dump W2'!$A$7:$A$46,0)),""),IFERROR(VALUE(SUBSTITUTE(SUBSTITUTE(SUBSTITUTE(SUBSTITUTE(TRIM(IFERROR(INDEX('09 P6 dump W2'!$O$7:$O$46,MATCH($A25,'09 P6 dump W2'!$A$7:$A$46,0)),"")),"d",""),"h",""),"£",""),",","")),"check")))</f>
        <v/>
      </c>
      <c r="J25" s="53" t="str">
        <f aca="false">IF(IFERROR(INDEX('09 P6 dump W2'!$P$7:$P$46,MATCH($A25,'09 P6 dump W2'!$A$7:$A$46,0)),"")="","",IF(ISNUMBER(IFERROR(INDEX('09 P6 dump W2'!$P$7:$P$46,MATCH($A25,'09 P6 dump W2'!$A$7:$A$46,0)),"")),IFERROR(INDEX('09 P6 dump W2'!$P$7:$P$46,MATCH($A25,'09 P6 dump W2'!$A$7:$A$46,0)),""),IFERROR(VALUE(SUBSTITUTE(SUBSTITUTE(SUBSTITUTE(SUBSTITUTE(TRIM(IFERROR(INDEX('09 P6 dump W2'!$P$7:$P$46,MATCH($A25,'09 P6 dump W2'!$A$7:$A$46,0)),"")),"d",""),"h",""),"£",""),",","")),"check")))</f>
        <v/>
      </c>
      <c r="K25" s="53" t="str">
        <f aca="false">IF(IFERROR(INDEX('09 P6 dump W2'!$Q$7:$Q$46,MATCH($A25,'09 P6 dump W2'!$A$7:$A$46,0)),"")="","",IF(ISNUMBER(IFERROR(INDEX('09 P6 dump W2'!$Q$7:$Q$46,MATCH($A25,'09 P6 dump W2'!$A$7:$A$46,0)),"")),IFERROR(INDEX('09 P6 dump W2'!$Q$7:$Q$46,MATCH($A25,'09 P6 dump W2'!$A$7:$A$46,0)),""),IFERROR(VALUE(SUBSTITUTE(SUBSTITUTE(SUBSTITUTE(SUBSTITUTE(TRIM(IFERROR(INDEX('09 P6 dump W2'!$Q$7:$Q$46,MATCH($A25,'09 P6 dump W2'!$A$7:$A$46,0)),"")),"d",""),"h",""),"£",""),",","")),"check")))</f>
        <v/>
      </c>
      <c r="L25" s="53" t="str">
        <f aca="false">IF(IFERROR(INDEX('09 P6 dump W2'!$R$7:$R$46,MATCH($A25,'09 P6 dump W2'!$A$7:$A$46,0)),"")="","",IF(ISNUMBER(IFERROR(INDEX('09 P6 dump W2'!$R$7:$R$46,MATCH($A25,'09 P6 dump W2'!$A$7:$A$46,0)),"")),IFERROR(INDEX('09 P6 dump W2'!$R$7:$R$46,MATCH($A25,'09 P6 dump W2'!$A$7:$A$46,0)),""),IFERROR(VALUE(SUBSTITUTE(SUBSTITUTE(SUBSTITUTE(SUBSTITUTE(TRIM(IFERROR(INDEX('09 P6 dump W2'!$R$7:$R$46,MATCH($A25,'09 P6 dump W2'!$A$7:$A$46,0)),"")),"d",""),"h",""),"£",""),",","")),"check")))</f>
        <v/>
      </c>
      <c r="M25" s="34" t="str">
        <f aca="false">IF(OR(J25="",I25=""),"",J25-I25)</f>
        <v/>
      </c>
      <c r="N25" s="34" t="str">
        <f aca="false">IF(OR(J25="",K25=""),"",J25-K25)</f>
        <v/>
      </c>
      <c r="O25" s="34" t="str">
        <f aca="false">IF(OR(K25="",L25=""),"",K25+L25)</f>
        <v/>
      </c>
      <c r="P25" s="34" t="str">
        <f aca="false">IF(O25="","",'10 Baseline'!L22-O25)</f>
        <v/>
      </c>
    </row>
    <row r="26" customFormat="false" ht="15" hidden="false" customHeight="false" outlineLevel="0" collapsed="false">
      <c r="A26" s="5" t="s">
        <v>171</v>
      </c>
      <c r="B26" s="11" t="s">
        <v>172</v>
      </c>
      <c r="C26" s="26" t="s">
        <v>107</v>
      </c>
      <c r="D26" s="63" t="str">
        <f aca="false">IF(IFERROR(INDEX('09 P6 dump W2'!$C$7:$C$46,MATCH($A26,'09 P6 dump W2'!$A$7:$A$46,0)),"")="","",TRIM(IFERROR(INDEX('09 P6 dump W2'!$C$7:$C$46,MATCH($A26,'09 P6 dump W2'!$A$7:$A$46,0)),"")))</f>
        <v/>
      </c>
      <c r="E26" s="50" t="str">
        <f aca="false">IF(IFERROR(INDEX('09 P6 dump W2'!$H$7:$H$46,MATCH($A26,'09 P6 dump W2'!$A$7:$A$46,0)),"")="","",IF(ISNUMBER(IFERROR(INDEX('09 P6 dump W2'!$H$7:$H$46,MATCH($A26,'09 P6 dump W2'!$A$7:$A$46,0)),"")),INT(IFERROR(INDEX('09 P6 dump W2'!$H$7:$H$46,MATCH($A26,'09 P6 dump W2'!$A$7:$A$46,0)),"")),IFERROR(DATEVALUE(LEFT(TRIM(IFERROR(INDEX('09 P6 dump W2'!$H$7:$H$46,MATCH($A26,'09 P6 dump W2'!$A$7:$A$46,0)),"")),9)),"check")))</f>
        <v/>
      </c>
      <c r="F26" s="50" t="str">
        <f aca="false">IF(IFERROR(INDEX('09 P6 dump W2'!$I$7:$I$46,MATCH($A26,'09 P6 dump W2'!$A$7:$A$46,0)),"")="","",IF(ISNUMBER(IFERROR(INDEX('09 P6 dump W2'!$I$7:$I$46,MATCH($A26,'09 P6 dump W2'!$A$7:$A$46,0)),"")),INT(IFERROR(INDEX('09 P6 dump W2'!$I$7:$I$46,MATCH($A26,'09 P6 dump W2'!$A$7:$A$46,0)),"")),IFERROR(DATEVALUE(LEFT(TRIM(IFERROR(INDEX('09 P6 dump W2'!$I$7:$I$46,MATCH($A26,'09 P6 dump W2'!$A$7:$A$46,0)),"")),9)),"check")))</f>
        <v/>
      </c>
      <c r="G26" s="55" t="str">
        <f aca="false">IF(IFERROR(INDEX('09 P6 dump W2'!$E$7:$E$46,MATCH($A26,'09 P6 dump W2'!$A$7:$A$46,0)),"")="","",IF(ISNUMBER(IFERROR(INDEX('09 P6 dump W2'!$E$7:$E$46,MATCH($A26,'09 P6 dump W2'!$A$7:$A$46,0)),"")),IFERROR(INDEX('09 P6 dump W2'!$E$7:$E$46,MATCH($A26,'09 P6 dump W2'!$A$7:$A$46,0)),""),IFERROR(VALUE(SUBSTITUTE(SUBSTITUTE(SUBSTITUTE(SUBSTITUTE(TRIM(IFERROR(INDEX('09 P6 dump W2'!$E$7:$E$46,MATCH($A26,'09 P6 dump W2'!$A$7:$A$46,0)),"")),"d",""),"h",""),"£",""),",","")),"check")))</f>
        <v/>
      </c>
      <c r="H26" s="64" t="str">
        <f aca="false">IF(IFERROR(INDEX('09 P6 dump W2'!$K$7:$K$46,MATCH($A26,'09 P6 dump W2'!$A$7:$A$46,0)),"")="","",IF(ISNUMBER(IFERROR(INDEX('09 P6 dump W2'!$K$7:$K$46,MATCH($A26,'09 P6 dump W2'!$A$7:$A$46,0)),"")),IF(IFERROR(INDEX('09 P6 dump W2'!$K$7:$K$46,MATCH($A26,'09 P6 dump W2'!$A$7:$A$46,0)),"")&gt;1,IFERROR(INDEX('09 P6 dump W2'!$K$7:$K$46,MATCH($A26,'09 P6 dump W2'!$A$7:$A$46,0)),"")/100,IFERROR(INDEX('09 P6 dump W2'!$K$7:$K$46,MATCH($A26,'09 P6 dump W2'!$A$7:$A$46,0)),"")),IFERROR(VALUE(SUBSTITUTE(IFERROR(INDEX('09 P6 dump W2'!$K$7:$K$46,MATCH($A26,'09 P6 dump W2'!$A$7:$A$46,0)),""),"%",""))/100,"check")))</f>
        <v/>
      </c>
      <c r="I26" s="53" t="str">
        <f aca="false">IF(IFERROR(INDEX('09 P6 dump W2'!$O$7:$O$46,MATCH($A26,'09 P6 dump W2'!$A$7:$A$46,0)),"")="","",IF(ISNUMBER(IFERROR(INDEX('09 P6 dump W2'!$O$7:$O$46,MATCH($A26,'09 P6 dump W2'!$A$7:$A$46,0)),"")),IFERROR(INDEX('09 P6 dump W2'!$O$7:$O$46,MATCH($A26,'09 P6 dump W2'!$A$7:$A$46,0)),""),IFERROR(VALUE(SUBSTITUTE(SUBSTITUTE(SUBSTITUTE(SUBSTITUTE(TRIM(IFERROR(INDEX('09 P6 dump W2'!$O$7:$O$46,MATCH($A26,'09 P6 dump W2'!$A$7:$A$46,0)),"")),"d",""),"h",""),"£",""),",","")),"check")))</f>
        <v/>
      </c>
      <c r="J26" s="53" t="str">
        <f aca="false">IF(IFERROR(INDEX('09 P6 dump W2'!$P$7:$P$46,MATCH($A26,'09 P6 dump W2'!$A$7:$A$46,0)),"")="","",IF(ISNUMBER(IFERROR(INDEX('09 P6 dump W2'!$P$7:$P$46,MATCH($A26,'09 P6 dump W2'!$A$7:$A$46,0)),"")),IFERROR(INDEX('09 P6 dump W2'!$P$7:$P$46,MATCH($A26,'09 P6 dump W2'!$A$7:$A$46,0)),""),IFERROR(VALUE(SUBSTITUTE(SUBSTITUTE(SUBSTITUTE(SUBSTITUTE(TRIM(IFERROR(INDEX('09 P6 dump W2'!$P$7:$P$46,MATCH($A26,'09 P6 dump W2'!$A$7:$A$46,0)),"")),"d",""),"h",""),"£",""),",","")),"check")))</f>
        <v/>
      </c>
      <c r="K26" s="53" t="str">
        <f aca="false">IF(IFERROR(INDEX('09 P6 dump W2'!$Q$7:$Q$46,MATCH($A26,'09 P6 dump W2'!$A$7:$A$46,0)),"")="","",IF(ISNUMBER(IFERROR(INDEX('09 P6 dump W2'!$Q$7:$Q$46,MATCH($A26,'09 P6 dump W2'!$A$7:$A$46,0)),"")),IFERROR(INDEX('09 P6 dump W2'!$Q$7:$Q$46,MATCH($A26,'09 P6 dump W2'!$A$7:$A$46,0)),""),IFERROR(VALUE(SUBSTITUTE(SUBSTITUTE(SUBSTITUTE(SUBSTITUTE(TRIM(IFERROR(INDEX('09 P6 dump W2'!$Q$7:$Q$46,MATCH($A26,'09 P6 dump W2'!$A$7:$A$46,0)),"")),"d",""),"h",""),"£",""),",","")),"check")))</f>
        <v/>
      </c>
      <c r="L26" s="53" t="str">
        <f aca="false">IF(IFERROR(INDEX('09 P6 dump W2'!$R$7:$R$46,MATCH($A26,'09 P6 dump W2'!$A$7:$A$46,0)),"")="","",IF(ISNUMBER(IFERROR(INDEX('09 P6 dump W2'!$R$7:$R$46,MATCH($A26,'09 P6 dump W2'!$A$7:$A$46,0)),"")),IFERROR(INDEX('09 P6 dump W2'!$R$7:$R$46,MATCH($A26,'09 P6 dump W2'!$A$7:$A$46,0)),""),IFERROR(VALUE(SUBSTITUTE(SUBSTITUTE(SUBSTITUTE(SUBSTITUTE(TRIM(IFERROR(INDEX('09 P6 dump W2'!$R$7:$R$46,MATCH($A26,'09 P6 dump W2'!$A$7:$A$46,0)),"")),"d",""),"h",""),"£",""),",","")),"check")))</f>
        <v/>
      </c>
      <c r="M26" s="34" t="str">
        <f aca="false">IF(OR(J26="",I26=""),"",J26-I26)</f>
        <v/>
      </c>
      <c r="N26" s="34" t="str">
        <f aca="false">IF(OR(J26="",K26=""),"",J26-K26)</f>
        <v/>
      </c>
      <c r="O26" s="34" t="str">
        <f aca="false">IF(OR(K26="",L26=""),"",K26+L26)</f>
        <v/>
      </c>
      <c r="P26" s="34" t="str">
        <f aca="false">IF(O26="","",'10 Baseline'!L23-O26)</f>
        <v/>
      </c>
    </row>
    <row r="27" customFormat="false" ht="15" hidden="false" customHeight="false" outlineLevel="0" collapsed="false">
      <c r="A27" s="5" t="s">
        <v>173</v>
      </c>
      <c r="B27" s="11" t="s">
        <v>174</v>
      </c>
      <c r="C27" s="26" t="s">
        <v>107</v>
      </c>
      <c r="D27" s="63" t="str">
        <f aca="false">IF(IFERROR(INDEX('09 P6 dump W2'!$C$7:$C$46,MATCH($A27,'09 P6 dump W2'!$A$7:$A$46,0)),"")="","",TRIM(IFERROR(INDEX('09 P6 dump W2'!$C$7:$C$46,MATCH($A27,'09 P6 dump W2'!$A$7:$A$46,0)),"")))</f>
        <v/>
      </c>
      <c r="E27" s="50" t="str">
        <f aca="false">IF(IFERROR(INDEX('09 P6 dump W2'!$H$7:$H$46,MATCH($A27,'09 P6 dump W2'!$A$7:$A$46,0)),"")="","",IF(ISNUMBER(IFERROR(INDEX('09 P6 dump W2'!$H$7:$H$46,MATCH($A27,'09 P6 dump W2'!$A$7:$A$46,0)),"")),INT(IFERROR(INDEX('09 P6 dump W2'!$H$7:$H$46,MATCH($A27,'09 P6 dump W2'!$A$7:$A$46,0)),"")),IFERROR(DATEVALUE(LEFT(TRIM(IFERROR(INDEX('09 P6 dump W2'!$H$7:$H$46,MATCH($A27,'09 P6 dump W2'!$A$7:$A$46,0)),"")),9)),"check")))</f>
        <v/>
      </c>
      <c r="F27" s="50" t="str">
        <f aca="false">IF(IFERROR(INDEX('09 P6 dump W2'!$I$7:$I$46,MATCH($A27,'09 P6 dump W2'!$A$7:$A$46,0)),"")="","",IF(ISNUMBER(IFERROR(INDEX('09 P6 dump W2'!$I$7:$I$46,MATCH($A27,'09 P6 dump W2'!$A$7:$A$46,0)),"")),INT(IFERROR(INDEX('09 P6 dump W2'!$I$7:$I$46,MATCH($A27,'09 P6 dump W2'!$A$7:$A$46,0)),"")),IFERROR(DATEVALUE(LEFT(TRIM(IFERROR(INDEX('09 P6 dump W2'!$I$7:$I$46,MATCH($A27,'09 P6 dump W2'!$A$7:$A$46,0)),"")),9)),"check")))</f>
        <v/>
      </c>
      <c r="G27" s="55" t="str">
        <f aca="false">IF(IFERROR(INDEX('09 P6 dump W2'!$E$7:$E$46,MATCH($A27,'09 P6 dump W2'!$A$7:$A$46,0)),"")="","",IF(ISNUMBER(IFERROR(INDEX('09 P6 dump W2'!$E$7:$E$46,MATCH($A27,'09 P6 dump W2'!$A$7:$A$46,0)),"")),IFERROR(INDEX('09 P6 dump W2'!$E$7:$E$46,MATCH($A27,'09 P6 dump W2'!$A$7:$A$46,0)),""),IFERROR(VALUE(SUBSTITUTE(SUBSTITUTE(SUBSTITUTE(SUBSTITUTE(TRIM(IFERROR(INDEX('09 P6 dump W2'!$E$7:$E$46,MATCH($A27,'09 P6 dump W2'!$A$7:$A$46,0)),"")),"d",""),"h",""),"£",""),",","")),"check")))</f>
        <v/>
      </c>
      <c r="H27" s="64" t="str">
        <f aca="false">IF(IFERROR(INDEX('09 P6 dump W2'!$K$7:$K$46,MATCH($A27,'09 P6 dump W2'!$A$7:$A$46,0)),"")="","",IF(ISNUMBER(IFERROR(INDEX('09 P6 dump W2'!$K$7:$K$46,MATCH($A27,'09 P6 dump W2'!$A$7:$A$46,0)),"")),IF(IFERROR(INDEX('09 P6 dump W2'!$K$7:$K$46,MATCH($A27,'09 P6 dump W2'!$A$7:$A$46,0)),"")&gt;1,IFERROR(INDEX('09 P6 dump W2'!$K$7:$K$46,MATCH($A27,'09 P6 dump W2'!$A$7:$A$46,0)),"")/100,IFERROR(INDEX('09 P6 dump W2'!$K$7:$K$46,MATCH($A27,'09 P6 dump W2'!$A$7:$A$46,0)),"")),IFERROR(VALUE(SUBSTITUTE(IFERROR(INDEX('09 P6 dump W2'!$K$7:$K$46,MATCH($A27,'09 P6 dump W2'!$A$7:$A$46,0)),""),"%",""))/100,"check")))</f>
        <v/>
      </c>
      <c r="I27" s="53" t="str">
        <f aca="false">IF(IFERROR(INDEX('09 P6 dump W2'!$O$7:$O$46,MATCH($A27,'09 P6 dump W2'!$A$7:$A$46,0)),"")="","",IF(ISNUMBER(IFERROR(INDEX('09 P6 dump W2'!$O$7:$O$46,MATCH($A27,'09 P6 dump W2'!$A$7:$A$46,0)),"")),IFERROR(INDEX('09 P6 dump W2'!$O$7:$O$46,MATCH($A27,'09 P6 dump W2'!$A$7:$A$46,0)),""),IFERROR(VALUE(SUBSTITUTE(SUBSTITUTE(SUBSTITUTE(SUBSTITUTE(TRIM(IFERROR(INDEX('09 P6 dump W2'!$O$7:$O$46,MATCH($A27,'09 P6 dump W2'!$A$7:$A$46,0)),"")),"d",""),"h",""),"£",""),",","")),"check")))</f>
        <v/>
      </c>
      <c r="J27" s="53" t="str">
        <f aca="false">IF(IFERROR(INDEX('09 P6 dump W2'!$P$7:$P$46,MATCH($A27,'09 P6 dump W2'!$A$7:$A$46,0)),"")="","",IF(ISNUMBER(IFERROR(INDEX('09 P6 dump W2'!$P$7:$P$46,MATCH($A27,'09 P6 dump W2'!$A$7:$A$46,0)),"")),IFERROR(INDEX('09 P6 dump W2'!$P$7:$P$46,MATCH($A27,'09 P6 dump W2'!$A$7:$A$46,0)),""),IFERROR(VALUE(SUBSTITUTE(SUBSTITUTE(SUBSTITUTE(SUBSTITUTE(TRIM(IFERROR(INDEX('09 P6 dump W2'!$P$7:$P$46,MATCH($A27,'09 P6 dump W2'!$A$7:$A$46,0)),"")),"d",""),"h",""),"£",""),",","")),"check")))</f>
        <v/>
      </c>
      <c r="K27" s="53" t="str">
        <f aca="false">IF(IFERROR(INDEX('09 P6 dump W2'!$Q$7:$Q$46,MATCH($A27,'09 P6 dump W2'!$A$7:$A$46,0)),"")="","",IF(ISNUMBER(IFERROR(INDEX('09 P6 dump W2'!$Q$7:$Q$46,MATCH($A27,'09 P6 dump W2'!$A$7:$A$46,0)),"")),IFERROR(INDEX('09 P6 dump W2'!$Q$7:$Q$46,MATCH($A27,'09 P6 dump W2'!$A$7:$A$46,0)),""),IFERROR(VALUE(SUBSTITUTE(SUBSTITUTE(SUBSTITUTE(SUBSTITUTE(TRIM(IFERROR(INDEX('09 P6 dump W2'!$Q$7:$Q$46,MATCH($A27,'09 P6 dump W2'!$A$7:$A$46,0)),"")),"d",""),"h",""),"£",""),",","")),"check")))</f>
        <v/>
      </c>
      <c r="L27" s="53" t="str">
        <f aca="false">IF(IFERROR(INDEX('09 P6 dump W2'!$R$7:$R$46,MATCH($A27,'09 P6 dump W2'!$A$7:$A$46,0)),"")="","",IF(ISNUMBER(IFERROR(INDEX('09 P6 dump W2'!$R$7:$R$46,MATCH($A27,'09 P6 dump W2'!$A$7:$A$46,0)),"")),IFERROR(INDEX('09 P6 dump W2'!$R$7:$R$46,MATCH($A27,'09 P6 dump W2'!$A$7:$A$46,0)),""),IFERROR(VALUE(SUBSTITUTE(SUBSTITUTE(SUBSTITUTE(SUBSTITUTE(TRIM(IFERROR(INDEX('09 P6 dump W2'!$R$7:$R$46,MATCH($A27,'09 P6 dump W2'!$A$7:$A$46,0)),"")),"d",""),"h",""),"£",""),",","")),"check")))</f>
        <v/>
      </c>
      <c r="M27" s="34" t="str">
        <f aca="false">IF(OR(J27="",I27=""),"",J27-I27)</f>
        <v/>
      </c>
      <c r="N27" s="34" t="str">
        <f aca="false">IF(OR(J27="",K27=""),"",J27-K27)</f>
        <v/>
      </c>
      <c r="O27" s="34" t="str">
        <f aca="false">IF(OR(K27="",L27=""),"",K27+L27)</f>
        <v/>
      </c>
      <c r="P27" s="34" t="str">
        <f aca="false">IF(O27="","",'10 Baseline'!L24-O27)</f>
        <v/>
      </c>
    </row>
    <row r="28" customFormat="false" ht="15" hidden="false" customHeight="false" outlineLevel="0" collapsed="false">
      <c r="A28" s="5" t="s">
        <v>175</v>
      </c>
      <c r="B28" s="11" t="s">
        <v>176</v>
      </c>
      <c r="C28" s="26" t="s">
        <v>107</v>
      </c>
      <c r="D28" s="63" t="str">
        <f aca="false">IF(IFERROR(INDEX('09 P6 dump W2'!$C$7:$C$46,MATCH($A28,'09 P6 dump W2'!$A$7:$A$46,0)),"")="","",TRIM(IFERROR(INDEX('09 P6 dump W2'!$C$7:$C$46,MATCH($A28,'09 P6 dump W2'!$A$7:$A$46,0)),"")))</f>
        <v/>
      </c>
      <c r="E28" s="50" t="str">
        <f aca="false">IF(IFERROR(INDEX('09 P6 dump W2'!$H$7:$H$46,MATCH($A28,'09 P6 dump W2'!$A$7:$A$46,0)),"")="","",IF(ISNUMBER(IFERROR(INDEX('09 P6 dump W2'!$H$7:$H$46,MATCH($A28,'09 P6 dump W2'!$A$7:$A$46,0)),"")),INT(IFERROR(INDEX('09 P6 dump W2'!$H$7:$H$46,MATCH($A28,'09 P6 dump W2'!$A$7:$A$46,0)),"")),IFERROR(DATEVALUE(LEFT(TRIM(IFERROR(INDEX('09 P6 dump W2'!$H$7:$H$46,MATCH($A28,'09 P6 dump W2'!$A$7:$A$46,0)),"")),9)),"check")))</f>
        <v/>
      </c>
      <c r="F28" s="50" t="str">
        <f aca="false">IF(IFERROR(INDEX('09 P6 dump W2'!$I$7:$I$46,MATCH($A28,'09 P6 dump W2'!$A$7:$A$46,0)),"")="","",IF(ISNUMBER(IFERROR(INDEX('09 P6 dump W2'!$I$7:$I$46,MATCH($A28,'09 P6 dump W2'!$A$7:$A$46,0)),"")),INT(IFERROR(INDEX('09 P6 dump W2'!$I$7:$I$46,MATCH($A28,'09 P6 dump W2'!$A$7:$A$46,0)),"")),IFERROR(DATEVALUE(LEFT(TRIM(IFERROR(INDEX('09 P6 dump W2'!$I$7:$I$46,MATCH($A28,'09 P6 dump W2'!$A$7:$A$46,0)),"")),9)),"check")))</f>
        <v/>
      </c>
      <c r="G28" s="55" t="str">
        <f aca="false">IF(IFERROR(INDEX('09 P6 dump W2'!$E$7:$E$46,MATCH($A28,'09 P6 dump W2'!$A$7:$A$46,0)),"")="","",IF(ISNUMBER(IFERROR(INDEX('09 P6 dump W2'!$E$7:$E$46,MATCH($A28,'09 P6 dump W2'!$A$7:$A$46,0)),"")),IFERROR(INDEX('09 P6 dump W2'!$E$7:$E$46,MATCH($A28,'09 P6 dump W2'!$A$7:$A$46,0)),""),IFERROR(VALUE(SUBSTITUTE(SUBSTITUTE(SUBSTITUTE(SUBSTITUTE(TRIM(IFERROR(INDEX('09 P6 dump W2'!$E$7:$E$46,MATCH($A28,'09 P6 dump W2'!$A$7:$A$46,0)),"")),"d",""),"h",""),"£",""),",","")),"check")))</f>
        <v/>
      </c>
      <c r="H28" s="64" t="str">
        <f aca="false">IF(IFERROR(INDEX('09 P6 dump W2'!$K$7:$K$46,MATCH($A28,'09 P6 dump W2'!$A$7:$A$46,0)),"")="","",IF(ISNUMBER(IFERROR(INDEX('09 P6 dump W2'!$K$7:$K$46,MATCH($A28,'09 P6 dump W2'!$A$7:$A$46,0)),"")),IF(IFERROR(INDEX('09 P6 dump W2'!$K$7:$K$46,MATCH($A28,'09 P6 dump W2'!$A$7:$A$46,0)),"")&gt;1,IFERROR(INDEX('09 P6 dump W2'!$K$7:$K$46,MATCH($A28,'09 P6 dump W2'!$A$7:$A$46,0)),"")/100,IFERROR(INDEX('09 P6 dump W2'!$K$7:$K$46,MATCH($A28,'09 P6 dump W2'!$A$7:$A$46,0)),"")),IFERROR(VALUE(SUBSTITUTE(IFERROR(INDEX('09 P6 dump W2'!$K$7:$K$46,MATCH($A28,'09 P6 dump W2'!$A$7:$A$46,0)),""),"%",""))/100,"check")))</f>
        <v/>
      </c>
      <c r="I28" s="53" t="str">
        <f aca="false">IF(IFERROR(INDEX('09 P6 dump W2'!$O$7:$O$46,MATCH($A28,'09 P6 dump W2'!$A$7:$A$46,0)),"")="","",IF(ISNUMBER(IFERROR(INDEX('09 P6 dump W2'!$O$7:$O$46,MATCH($A28,'09 P6 dump W2'!$A$7:$A$46,0)),"")),IFERROR(INDEX('09 P6 dump W2'!$O$7:$O$46,MATCH($A28,'09 P6 dump W2'!$A$7:$A$46,0)),""),IFERROR(VALUE(SUBSTITUTE(SUBSTITUTE(SUBSTITUTE(SUBSTITUTE(TRIM(IFERROR(INDEX('09 P6 dump W2'!$O$7:$O$46,MATCH($A28,'09 P6 dump W2'!$A$7:$A$46,0)),"")),"d",""),"h",""),"£",""),",","")),"check")))</f>
        <v/>
      </c>
      <c r="J28" s="53" t="str">
        <f aca="false">IF(IFERROR(INDEX('09 P6 dump W2'!$P$7:$P$46,MATCH($A28,'09 P6 dump W2'!$A$7:$A$46,0)),"")="","",IF(ISNUMBER(IFERROR(INDEX('09 P6 dump W2'!$P$7:$P$46,MATCH($A28,'09 P6 dump W2'!$A$7:$A$46,0)),"")),IFERROR(INDEX('09 P6 dump W2'!$P$7:$P$46,MATCH($A28,'09 P6 dump W2'!$A$7:$A$46,0)),""),IFERROR(VALUE(SUBSTITUTE(SUBSTITUTE(SUBSTITUTE(SUBSTITUTE(TRIM(IFERROR(INDEX('09 P6 dump W2'!$P$7:$P$46,MATCH($A28,'09 P6 dump W2'!$A$7:$A$46,0)),"")),"d",""),"h",""),"£",""),",","")),"check")))</f>
        <v/>
      </c>
      <c r="K28" s="53" t="str">
        <f aca="false">IF(IFERROR(INDEX('09 P6 dump W2'!$Q$7:$Q$46,MATCH($A28,'09 P6 dump W2'!$A$7:$A$46,0)),"")="","",IF(ISNUMBER(IFERROR(INDEX('09 P6 dump W2'!$Q$7:$Q$46,MATCH($A28,'09 P6 dump W2'!$A$7:$A$46,0)),"")),IFERROR(INDEX('09 P6 dump W2'!$Q$7:$Q$46,MATCH($A28,'09 P6 dump W2'!$A$7:$A$46,0)),""),IFERROR(VALUE(SUBSTITUTE(SUBSTITUTE(SUBSTITUTE(SUBSTITUTE(TRIM(IFERROR(INDEX('09 P6 dump W2'!$Q$7:$Q$46,MATCH($A28,'09 P6 dump W2'!$A$7:$A$46,0)),"")),"d",""),"h",""),"£",""),",","")),"check")))</f>
        <v/>
      </c>
      <c r="L28" s="53" t="str">
        <f aca="false">IF(IFERROR(INDEX('09 P6 dump W2'!$R$7:$R$46,MATCH($A28,'09 P6 dump W2'!$A$7:$A$46,0)),"")="","",IF(ISNUMBER(IFERROR(INDEX('09 P6 dump W2'!$R$7:$R$46,MATCH($A28,'09 P6 dump W2'!$A$7:$A$46,0)),"")),IFERROR(INDEX('09 P6 dump W2'!$R$7:$R$46,MATCH($A28,'09 P6 dump W2'!$A$7:$A$46,0)),""),IFERROR(VALUE(SUBSTITUTE(SUBSTITUTE(SUBSTITUTE(SUBSTITUTE(TRIM(IFERROR(INDEX('09 P6 dump W2'!$R$7:$R$46,MATCH($A28,'09 P6 dump W2'!$A$7:$A$46,0)),"")),"d",""),"h",""),"£",""),",","")),"check")))</f>
        <v/>
      </c>
      <c r="M28" s="34" t="str">
        <f aca="false">IF(OR(J28="",I28=""),"",J28-I28)</f>
        <v/>
      </c>
      <c r="N28" s="34" t="str">
        <f aca="false">IF(OR(J28="",K28=""),"",J28-K28)</f>
        <v/>
      </c>
      <c r="O28" s="34" t="str">
        <f aca="false">IF(OR(K28="",L28=""),"",K28+L28)</f>
        <v/>
      </c>
      <c r="P28" s="34" t="str">
        <f aca="false">IF(O28="","",'10 Baseline'!L25-O28)</f>
        <v/>
      </c>
    </row>
    <row r="29" customFormat="false" ht="15" hidden="false" customHeight="false" outlineLevel="0" collapsed="false">
      <c r="A29" s="25" t="s">
        <v>111</v>
      </c>
      <c r="B29" s="25"/>
      <c r="C29" s="25"/>
      <c r="D29" s="25"/>
      <c r="E29" s="25"/>
      <c r="F29" s="25"/>
      <c r="G29" s="25"/>
      <c r="H29" s="25"/>
      <c r="I29" s="25"/>
      <c r="J29" s="25"/>
      <c r="K29" s="25"/>
      <c r="L29" s="25"/>
      <c r="M29" s="25"/>
      <c r="N29" s="25"/>
      <c r="O29" s="25"/>
      <c r="P29" s="25"/>
    </row>
    <row r="30" customFormat="false" ht="15" hidden="false" customHeight="false" outlineLevel="0" collapsed="false">
      <c r="A30" s="5" t="s">
        <v>178</v>
      </c>
      <c r="B30" s="11" t="s">
        <v>179</v>
      </c>
      <c r="C30" s="26" t="s">
        <v>110</v>
      </c>
      <c r="D30" s="63" t="str">
        <f aca="false">IF(IFERROR(INDEX('09 P6 dump W2'!$C$7:$C$46,MATCH($A30,'09 P6 dump W2'!$A$7:$A$46,0)),"")="","",TRIM(IFERROR(INDEX('09 P6 dump W2'!$C$7:$C$46,MATCH($A30,'09 P6 dump W2'!$A$7:$A$46,0)),"")))</f>
        <v/>
      </c>
      <c r="E30" s="50" t="str">
        <f aca="false">IF(IFERROR(INDEX('09 P6 dump W2'!$H$7:$H$46,MATCH($A30,'09 P6 dump W2'!$A$7:$A$46,0)),"")="","",IF(ISNUMBER(IFERROR(INDEX('09 P6 dump W2'!$H$7:$H$46,MATCH($A30,'09 P6 dump W2'!$A$7:$A$46,0)),"")),INT(IFERROR(INDEX('09 P6 dump W2'!$H$7:$H$46,MATCH($A30,'09 P6 dump W2'!$A$7:$A$46,0)),"")),IFERROR(DATEVALUE(LEFT(TRIM(IFERROR(INDEX('09 P6 dump W2'!$H$7:$H$46,MATCH($A30,'09 P6 dump W2'!$A$7:$A$46,0)),"")),9)),"check")))</f>
        <v/>
      </c>
      <c r="F30" s="50" t="str">
        <f aca="false">IF(IFERROR(INDEX('09 P6 dump W2'!$I$7:$I$46,MATCH($A30,'09 P6 dump W2'!$A$7:$A$46,0)),"")="","",IF(ISNUMBER(IFERROR(INDEX('09 P6 dump W2'!$I$7:$I$46,MATCH($A30,'09 P6 dump W2'!$A$7:$A$46,0)),"")),INT(IFERROR(INDEX('09 P6 dump W2'!$I$7:$I$46,MATCH($A30,'09 P6 dump W2'!$A$7:$A$46,0)),"")),IFERROR(DATEVALUE(LEFT(TRIM(IFERROR(INDEX('09 P6 dump W2'!$I$7:$I$46,MATCH($A30,'09 P6 dump W2'!$A$7:$A$46,0)),"")),9)),"check")))</f>
        <v/>
      </c>
      <c r="G30" s="55" t="str">
        <f aca="false">IF(IFERROR(INDEX('09 P6 dump W2'!$E$7:$E$46,MATCH($A30,'09 P6 dump W2'!$A$7:$A$46,0)),"")="","",IF(ISNUMBER(IFERROR(INDEX('09 P6 dump W2'!$E$7:$E$46,MATCH($A30,'09 P6 dump W2'!$A$7:$A$46,0)),"")),IFERROR(INDEX('09 P6 dump W2'!$E$7:$E$46,MATCH($A30,'09 P6 dump W2'!$A$7:$A$46,0)),""),IFERROR(VALUE(SUBSTITUTE(SUBSTITUTE(SUBSTITUTE(SUBSTITUTE(TRIM(IFERROR(INDEX('09 P6 dump W2'!$E$7:$E$46,MATCH($A30,'09 P6 dump W2'!$A$7:$A$46,0)),"")),"d",""),"h",""),"£",""),",","")),"check")))</f>
        <v/>
      </c>
      <c r="H30" s="64" t="str">
        <f aca="false">IF(IFERROR(INDEX('09 P6 dump W2'!$K$7:$K$46,MATCH($A30,'09 P6 dump W2'!$A$7:$A$46,0)),"")="","",IF(ISNUMBER(IFERROR(INDEX('09 P6 dump W2'!$K$7:$K$46,MATCH($A30,'09 P6 dump W2'!$A$7:$A$46,0)),"")),IF(IFERROR(INDEX('09 P6 dump W2'!$K$7:$K$46,MATCH($A30,'09 P6 dump W2'!$A$7:$A$46,0)),"")&gt;1,IFERROR(INDEX('09 P6 dump W2'!$K$7:$K$46,MATCH($A30,'09 P6 dump W2'!$A$7:$A$46,0)),"")/100,IFERROR(INDEX('09 P6 dump W2'!$K$7:$K$46,MATCH($A30,'09 P6 dump W2'!$A$7:$A$46,0)),"")),IFERROR(VALUE(SUBSTITUTE(IFERROR(INDEX('09 P6 dump W2'!$K$7:$K$46,MATCH($A30,'09 P6 dump W2'!$A$7:$A$46,0)),""),"%",""))/100,"check")))</f>
        <v/>
      </c>
      <c r="I30" s="53" t="str">
        <f aca="false">IF(IFERROR(INDEX('09 P6 dump W2'!$O$7:$O$46,MATCH($A30,'09 P6 dump W2'!$A$7:$A$46,0)),"")="","",IF(ISNUMBER(IFERROR(INDEX('09 P6 dump W2'!$O$7:$O$46,MATCH($A30,'09 P6 dump W2'!$A$7:$A$46,0)),"")),IFERROR(INDEX('09 P6 dump W2'!$O$7:$O$46,MATCH($A30,'09 P6 dump W2'!$A$7:$A$46,0)),""),IFERROR(VALUE(SUBSTITUTE(SUBSTITUTE(SUBSTITUTE(SUBSTITUTE(TRIM(IFERROR(INDEX('09 P6 dump W2'!$O$7:$O$46,MATCH($A30,'09 P6 dump W2'!$A$7:$A$46,0)),"")),"d",""),"h",""),"£",""),",","")),"check")))</f>
        <v/>
      </c>
      <c r="J30" s="53" t="str">
        <f aca="false">IF(IFERROR(INDEX('09 P6 dump W2'!$P$7:$P$46,MATCH($A30,'09 P6 dump W2'!$A$7:$A$46,0)),"")="","",IF(ISNUMBER(IFERROR(INDEX('09 P6 dump W2'!$P$7:$P$46,MATCH($A30,'09 P6 dump W2'!$A$7:$A$46,0)),"")),IFERROR(INDEX('09 P6 dump W2'!$P$7:$P$46,MATCH($A30,'09 P6 dump W2'!$A$7:$A$46,0)),""),IFERROR(VALUE(SUBSTITUTE(SUBSTITUTE(SUBSTITUTE(SUBSTITUTE(TRIM(IFERROR(INDEX('09 P6 dump W2'!$P$7:$P$46,MATCH($A30,'09 P6 dump W2'!$A$7:$A$46,0)),"")),"d",""),"h",""),"£",""),",","")),"check")))</f>
        <v/>
      </c>
      <c r="K30" s="53" t="str">
        <f aca="false">IF(IFERROR(INDEX('09 P6 dump W2'!$Q$7:$Q$46,MATCH($A30,'09 P6 dump W2'!$A$7:$A$46,0)),"")="","",IF(ISNUMBER(IFERROR(INDEX('09 P6 dump W2'!$Q$7:$Q$46,MATCH($A30,'09 P6 dump W2'!$A$7:$A$46,0)),"")),IFERROR(INDEX('09 P6 dump W2'!$Q$7:$Q$46,MATCH($A30,'09 P6 dump W2'!$A$7:$A$46,0)),""),IFERROR(VALUE(SUBSTITUTE(SUBSTITUTE(SUBSTITUTE(SUBSTITUTE(TRIM(IFERROR(INDEX('09 P6 dump W2'!$Q$7:$Q$46,MATCH($A30,'09 P6 dump W2'!$A$7:$A$46,0)),"")),"d",""),"h",""),"£",""),",","")),"check")))</f>
        <v/>
      </c>
      <c r="L30" s="53" t="str">
        <f aca="false">IF(IFERROR(INDEX('09 P6 dump W2'!$R$7:$R$46,MATCH($A30,'09 P6 dump W2'!$A$7:$A$46,0)),"")="","",IF(ISNUMBER(IFERROR(INDEX('09 P6 dump W2'!$R$7:$R$46,MATCH($A30,'09 P6 dump W2'!$A$7:$A$46,0)),"")),IFERROR(INDEX('09 P6 dump W2'!$R$7:$R$46,MATCH($A30,'09 P6 dump W2'!$A$7:$A$46,0)),""),IFERROR(VALUE(SUBSTITUTE(SUBSTITUTE(SUBSTITUTE(SUBSTITUTE(TRIM(IFERROR(INDEX('09 P6 dump W2'!$R$7:$R$46,MATCH($A30,'09 P6 dump W2'!$A$7:$A$46,0)),"")),"d",""),"h",""),"£",""),",","")),"check")))</f>
        <v/>
      </c>
      <c r="M30" s="34" t="str">
        <f aca="false">IF(OR(J30="",I30=""),"",J30-I30)</f>
        <v/>
      </c>
      <c r="N30" s="34" t="str">
        <f aca="false">IF(OR(J30="",K30=""),"",J30-K30)</f>
        <v/>
      </c>
      <c r="O30" s="34" t="str">
        <f aca="false">IF(OR(K30="",L30=""),"",K30+L30)</f>
        <v/>
      </c>
      <c r="P30" s="34" t="str">
        <f aca="false">IF(O30="","",'10 Baseline'!L27-O30)</f>
        <v/>
      </c>
    </row>
    <row r="31" customFormat="false" ht="15" hidden="false" customHeight="false" outlineLevel="0" collapsed="false">
      <c r="A31" s="5" t="s">
        <v>180</v>
      </c>
      <c r="B31" s="11" t="s">
        <v>181</v>
      </c>
      <c r="C31" s="26" t="s">
        <v>110</v>
      </c>
      <c r="D31" s="63" t="str">
        <f aca="false">IF(IFERROR(INDEX('09 P6 dump W2'!$C$7:$C$46,MATCH($A31,'09 P6 dump W2'!$A$7:$A$46,0)),"")="","",TRIM(IFERROR(INDEX('09 P6 dump W2'!$C$7:$C$46,MATCH($A31,'09 P6 dump W2'!$A$7:$A$46,0)),"")))</f>
        <v/>
      </c>
      <c r="E31" s="50" t="str">
        <f aca="false">IF(IFERROR(INDEX('09 P6 dump W2'!$H$7:$H$46,MATCH($A31,'09 P6 dump W2'!$A$7:$A$46,0)),"")="","",IF(ISNUMBER(IFERROR(INDEX('09 P6 dump W2'!$H$7:$H$46,MATCH($A31,'09 P6 dump W2'!$A$7:$A$46,0)),"")),INT(IFERROR(INDEX('09 P6 dump W2'!$H$7:$H$46,MATCH($A31,'09 P6 dump W2'!$A$7:$A$46,0)),"")),IFERROR(DATEVALUE(LEFT(TRIM(IFERROR(INDEX('09 P6 dump W2'!$H$7:$H$46,MATCH($A31,'09 P6 dump W2'!$A$7:$A$46,0)),"")),9)),"check")))</f>
        <v/>
      </c>
      <c r="F31" s="50" t="str">
        <f aca="false">IF(IFERROR(INDEX('09 P6 dump W2'!$I$7:$I$46,MATCH($A31,'09 P6 dump W2'!$A$7:$A$46,0)),"")="","",IF(ISNUMBER(IFERROR(INDEX('09 P6 dump W2'!$I$7:$I$46,MATCH($A31,'09 P6 dump W2'!$A$7:$A$46,0)),"")),INT(IFERROR(INDEX('09 P6 dump W2'!$I$7:$I$46,MATCH($A31,'09 P6 dump W2'!$A$7:$A$46,0)),"")),IFERROR(DATEVALUE(LEFT(TRIM(IFERROR(INDEX('09 P6 dump W2'!$I$7:$I$46,MATCH($A31,'09 P6 dump W2'!$A$7:$A$46,0)),"")),9)),"check")))</f>
        <v/>
      </c>
      <c r="G31" s="55" t="str">
        <f aca="false">IF(IFERROR(INDEX('09 P6 dump W2'!$E$7:$E$46,MATCH($A31,'09 P6 dump W2'!$A$7:$A$46,0)),"")="","",IF(ISNUMBER(IFERROR(INDEX('09 P6 dump W2'!$E$7:$E$46,MATCH($A31,'09 P6 dump W2'!$A$7:$A$46,0)),"")),IFERROR(INDEX('09 P6 dump W2'!$E$7:$E$46,MATCH($A31,'09 P6 dump W2'!$A$7:$A$46,0)),""),IFERROR(VALUE(SUBSTITUTE(SUBSTITUTE(SUBSTITUTE(SUBSTITUTE(TRIM(IFERROR(INDEX('09 P6 dump W2'!$E$7:$E$46,MATCH($A31,'09 P6 dump W2'!$A$7:$A$46,0)),"")),"d",""),"h",""),"£",""),",","")),"check")))</f>
        <v/>
      </c>
      <c r="H31" s="64" t="str">
        <f aca="false">IF(IFERROR(INDEX('09 P6 dump W2'!$K$7:$K$46,MATCH($A31,'09 P6 dump W2'!$A$7:$A$46,0)),"")="","",IF(ISNUMBER(IFERROR(INDEX('09 P6 dump W2'!$K$7:$K$46,MATCH($A31,'09 P6 dump W2'!$A$7:$A$46,0)),"")),IF(IFERROR(INDEX('09 P6 dump W2'!$K$7:$K$46,MATCH($A31,'09 P6 dump W2'!$A$7:$A$46,0)),"")&gt;1,IFERROR(INDEX('09 P6 dump W2'!$K$7:$K$46,MATCH($A31,'09 P6 dump W2'!$A$7:$A$46,0)),"")/100,IFERROR(INDEX('09 P6 dump W2'!$K$7:$K$46,MATCH($A31,'09 P6 dump W2'!$A$7:$A$46,0)),"")),IFERROR(VALUE(SUBSTITUTE(IFERROR(INDEX('09 P6 dump W2'!$K$7:$K$46,MATCH($A31,'09 P6 dump W2'!$A$7:$A$46,0)),""),"%",""))/100,"check")))</f>
        <v/>
      </c>
      <c r="I31" s="53" t="str">
        <f aca="false">IF(IFERROR(INDEX('09 P6 dump W2'!$O$7:$O$46,MATCH($A31,'09 P6 dump W2'!$A$7:$A$46,0)),"")="","",IF(ISNUMBER(IFERROR(INDEX('09 P6 dump W2'!$O$7:$O$46,MATCH($A31,'09 P6 dump W2'!$A$7:$A$46,0)),"")),IFERROR(INDEX('09 P6 dump W2'!$O$7:$O$46,MATCH($A31,'09 P6 dump W2'!$A$7:$A$46,0)),""),IFERROR(VALUE(SUBSTITUTE(SUBSTITUTE(SUBSTITUTE(SUBSTITUTE(TRIM(IFERROR(INDEX('09 P6 dump W2'!$O$7:$O$46,MATCH($A31,'09 P6 dump W2'!$A$7:$A$46,0)),"")),"d",""),"h",""),"£",""),",","")),"check")))</f>
        <v/>
      </c>
      <c r="J31" s="53" t="str">
        <f aca="false">IF(IFERROR(INDEX('09 P6 dump W2'!$P$7:$P$46,MATCH($A31,'09 P6 dump W2'!$A$7:$A$46,0)),"")="","",IF(ISNUMBER(IFERROR(INDEX('09 P6 dump W2'!$P$7:$P$46,MATCH($A31,'09 P6 dump W2'!$A$7:$A$46,0)),"")),IFERROR(INDEX('09 P6 dump W2'!$P$7:$P$46,MATCH($A31,'09 P6 dump W2'!$A$7:$A$46,0)),""),IFERROR(VALUE(SUBSTITUTE(SUBSTITUTE(SUBSTITUTE(SUBSTITUTE(TRIM(IFERROR(INDEX('09 P6 dump W2'!$P$7:$P$46,MATCH($A31,'09 P6 dump W2'!$A$7:$A$46,0)),"")),"d",""),"h",""),"£",""),",","")),"check")))</f>
        <v/>
      </c>
      <c r="K31" s="53" t="str">
        <f aca="false">IF(IFERROR(INDEX('09 P6 dump W2'!$Q$7:$Q$46,MATCH($A31,'09 P6 dump W2'!$A$7:$A$46,0)),"")="","",IF(ISNUMBER(IFERROR(INDEX('09 P6 dump W2'!$Q$7:$Q$46,MATCH($A31,'09 P6 dump W2'!$A$7:$A$46,0)),"")),IFERROR(INDEX('09 P6 dump W2'!$Q$7:$Q$46,MATCH($A31,'09 P6 dump W2'!$A$7:$A$46,0)),""),IFERROR(VALUE(SUBSTITUTE(SUBSTITUTE(SUBSTITUTE(SUBSTITUTE(TRIM(IFERROR(INDEX('09 P6 dump W2'!$Q$7:$Q$46,MATCH($A31,'09 P6 dump W2'!$A$7:$A$46,0)),"")),"d",""),"h",""),"£",""),",","")),"check")))</f>
        <v/>
      </c>
      <c r="L31" s="53" t="str">
        <f aca="false">IF(IFERROR(INDEX('09 P6 dump W2'!$R$7:$R$46,MATCH($A31,'09 P6 dump W2'!$A$7:$A$46,0)),"")="","",IF(ISNUMBER(IFERROR(INDEX('09 P6 dump W2'!$R$7:$R$46,MATCH($A31,'09 P6 dump W2'!$A$7:$A$46,0)),"")),IFERROR(INDEX('09 P6 dump W2'!$R$7:$R$46,MATCH($A31,'09 P6 dump W2'!$A$7:$A$46,0)),""),IFERROR(VALUE(SUBSTITUTE(SUBSTITUTE(SUBSTITUTE(SUBSTITUTE(TRIM(IFERROR(INDEX('09 P6 dump W2'!$R$7:$R$46,MATCH($A31,'09 P6 dump W2'!$A$7:$A$46,0)),"")),"d",""),"h",""),"£",""),",","")),"check")))</f>
        <v/>
      </c>
      <c r="M31" s="34" t="str">
        <f aca="false">IF(OR(J31="",I31=""),"",J31-I31)</f>
        <v/>
      </c>
      <c r="N31" s="34" t="str">
        <f aca="false">IF(OR(J31="",K31=""),"",J31-K31)</f>
        <v/>
      </c>
      <c r="O31" s="34" t="str">
        <f aca="false">IF(OR(K31="",L31=""),"",K31+L31)</f>
        <v/>
      </c>
      <c r="P31" s="34" t="str">
        <f aca="false">IF(O31="","",'10 Baseline'!L28-O31)</f>
        <v/>
      </c>
    </row>
    <row r="32" customFormat="false" ht="15" hidden="false" customHeight="false" outlineLevel="0" collapsed="false">
      <c r="A32" s="5" t="s">
        <v>182</v>
      </c>
      <c r="B32" s="11" t="s">
        <v>183</v>
      </c>
      <c r="C32" s="26" t="s">
        <v>110</v>
      </c>
      <c r="D32" s="63" t="str">
        <f aca="false">IF(IFERROR(INDEX('09 P6 dump W2'!$C$7:$C$46,MATCH($A32,'09 P6 dump W2'!$A$7:$A$46,0)),"")="","",TRIM(IFERROR(INDEX('09 P6 dump W2'!$C$7:$C$46,MATCH($A32,'09 P6 dump W2'!$A$7:$A$46,0)),"")))</f>
        <v/>
      </c>
      <c r="E32" s="50" t="str">
        <f aca="false">IF(IFERROR(INDEX('09 P6 dump W2'!$H$7:$H$46,MATCH($A32,'09 P6 dump W2'!$A$7:$A$46,0)),"")="","",IF(ISNUMBER(IFERROR(INDEX('09 P6 dump W2'!$H$7:$H$46,MATCH($A32,'09 P6 dump W2'!$A$7:$A$46,0)),"")),INT(IFERROR(INDEX('09 P6 dump W2'!$H$7:$H$46,MATCH($A32,'09 P6 dump W2'!$A$7:$A$46,0)),"")),IFERROR(DATEVALUE(LEFT(TRIM(IFERROR(INDEX('09 P6 dump W2'!$H$7:$H$46,MATCH($A32,'09 P6 dump W2'!$A$7:$A$46,0)),"")),9)),"check")))</f>
        <v/>
      </c>
      <c r="F32" s="50" t="str">
        <f aca="false">IF(IFERROR(INDEX('09 P6 dump W2'!$I$7:$I$46,MATCH($A32,'09 P6 dump W2'!$A$7:$A$46,0)),"")="","",IF(ISNUMBER(IFERROR(INDEX('09 P6 dump W2'!$I$7:$I$46,MATCH($A32,'09 P6 dump W2'!$A$7:$A$46,0)),"")),INT(IFERROR(INDEX('09 P6 dump W2'!$I$7:$I$46,MATCH($A32,'09 P6 dump W2'!$A$7:$A$46,0)),"")),IFERROR(DATEVALUE(LEFT(TRIM(IFERROR(INDEX('09 P6 dump W2'!$I$7:$I$46,MATCH($A32,'09 P6 dump W2'!$A$7:$A$46,0)),"")),9)),"check")))</f>
        <v/>
      </c>
      <c r="G32" s="55" t="str">
        <f aca="false">IF(IFERROR(INDEX('09 P6 dump W2'!$E$7:$E$46,MATCH($A32,'09 P6 dump W2'!$A$7:$A$46,0)),"")="","",IF(ISNUMBER(IFERROR(INDEX('09 P6 dump W2'!$E$7:$E$46,MATCH($A32,'09 P6 dump W2'!$A$7:$A$46,0)),"")),IFERROR(INDEX('09 P6 dump W2'!$E$7:$E$46,MATCH($A32,'09 P6 dump W2'!$A$7:$A$46,0)),""),IFERROR(VALUE(SUBSTITUTE(SUBSTITUTE(SUBSTITUTE(SUBSTITUTE(TRIM(IFERROR(INDEX('09 P6 dump W2'!$E$7:$E$46,MATCH($A32,'09 P6 dump W2'!$A$7:$A$46,0)),"")),"d",""),"h",""),"£",""),",","")),"check")))</f>
        <v/>
      </c>
      <c r="H32" s="64" t="str">
        <f aca="false">IF(IFERROR(INDEX('09 P6 dump W2'!$K$7:$K$46,MATCH($A32,'09 P6 dump W2'!$A$7:$A$46,0)),"")="","",IF(ISNUMBER(IFERROR(INDEX('09 P6 dump W2'!$K$7:$K$46,MATCH($A32,'09 P6 dump W2'!$A$7:$A$46,0)),"")),IF(IFERROR(INDEX('09 P6 dump W2'!$K$7:$K$46,MATCH($A32,'09 P6 dump W2'!$A$7:$A$46,0)),"")&gt;1,IFERROR(INDEX('09 P6 dump W2'!$K$7:$K$46,MATCH($A32,'09 P6 dump W2'!$A$7:$A$46,0)),"")/100,IFERROR(INDEX('09 P6 dump W2'!$K$7:$K$46,MATCH($A32,'09 P6 dump W2'!$A$7:$A$46,0)),"")),IFERROR(VALUE(SUBSTITUTE(IFERROR(INDEX('09 P6 dump W2'!$K$7:$K$46,MATCH($A32,'09 P6 dump W2'!$A$7:$A$46,0)),""),"%",""))/100,"check")))</f>
        <v/>
      </c>
      <c r="I32" s="53" t="str">
        <f aca="false">IF(IFERROR(INDEX('09 P6 dump W2'!$O$7:$O$46,MATCH($A32,'09 P6 dump W2'!$A$7:$A$46,0)),"")="","",IF(ISNUMBER(IFERROR(INDEX('09 P6 dump W2'!$O$7:$O$46,MATCH($A32,'09 P6 dump W2'!$A$7:$A$46,0)),"")),IFERROR(INDEX('09 P6 dump W2'!$O$7:$O$46,MATCH($A32,'09 P6 dump W2'!$A$7:$A$46,0)),""),IFERROR(VALUE(SUBSTITUTE(SUBSTITUTE(SUBSTITUTE(SUBSTITUTE(TRIM(IFERROR(INDEX('09 P6 dump W2'!$O$7:$O$46,MATCH($A32,'09 P6 dump W2'!$A$7:$A$46,0)),"")),"d",""),"h",""),"£",""),",","")),"check")))</f>
        <v/>
      </c>
      <c r="J32" s="53" t="str">
        <f aca="false">IF(IFERROR(INDEX('09 P6 dump W2'!$P$7:$P$46,MATCH($A32,'09 P6 dump W2'!$A$7:$A$46,0)),"")="","",IF(ISNUMBER(IFERROR(INDEX('09 P6 dump W2'!$P$7:$P$46,MATCH($A32,'09 P6 dump W2'!$A$7:$A$46,0)),"")),IFERROR(INDEX('09 P6 dump W2'!$P$7:$P$46,MATCH($A32,'09 P6 dump W2'!$A$7:$A$46,0)),""),IFERROR(VALUE(SUBSTITUTE(SUBSTITUTE(SUBSTITUTE(SUBSTITUTE(TRIM(IFERROR(INDEX('09 P6 dump W2'!$P$7:$P$46,MATCH($A32,'09 P6 dump W2'!$A$7:$A$46,0)),"")),"d",""),"h",""),"£",""),",","")),"check")))</f>
        <v/>
      </c>
      <c r="K32" s="53" t="str">
        <f aca="false">IF(IFERROR(INDEX('09 P6 dump W2'!$Q$7:$Q$46,MATCH($A32,'09 P6 dump W2'!$A$7:$A$46,0)),"")="","",IF(ISNUMBER(IFERROR(INDEX('09 P6 dump W2'!$Q$7:$Q$46,MATCH($A32,'09 P6 dump W2'!$A$7:$A$46,0)),"")),IFERROR(INDEX('09 P6 dump W2'!$Q$7:$Q$46,MATCH($A32,'09 P6 dump W2'!$A$7:$A$46,0)),""),IFERROR(VALUE(SUBSTITUTE(SUBSTITUTE(SUBSTITUTE(SUBSTITUTE(TRIM(IFERROR(INDEX('09 P6 dump W2'!$Q$7:$Q$46,MATCH($A32,'09 P6 dump W2'!$A$7:$A$46,0)),"")),"d",""),"h",""),"£",""),",","")),"check")))</f>
        <v/>
      </c>
      <c r="L32" s="53" t="str">
        <f aca="false">IF(IFERROR(INDEX('09 P6 dump W2'!$R$7:$R$46,MATCH($A32,'09 P6 dump W2'!$A$7:$A$46,0)),"")="","",IF(ISNUMBER(IFERROR(INDEX('09 P6 dump W2'!$R$7:$R$46,MATCH($A32,'09 P6 dump W2'!$A$7:$A$46,0)),"")),IFERROR(INDEX('09 P6 dump W2'!$R$7:$R$46,MATCH($A32,'09 P6 dump W2'!$A$7:$A$46,0)),""),IFERROR(VALUE(SUBSTITUTE(SUBSTITUTE(SUBSTITUTE(SUBSTITUTE(TRIM(IFERROR(INDEX('09 P6 dump W2'!$R$7:$R$46,MATCH($A32,'09 P6 dump W2'!$A$7:$A$46,0)),"")),"d",""),"h",""),"£",""),",","")),"check")))</f>
        <v/>
      </c>
      <c r="M32" s="34" t="str">
        <f aca="false">IF(OR(J32="",I32=""),"",J32-I32)</f>
        <v/>
      </c>
      <c r="N32" s="34" t="str">
        <f aca="false">IF(OR(J32="",K32=""),"",J32-K32)</f>
        <v/>
      </c>
      <c r="O32" s="34" t="str">
        <f aca="false">IF(OR(K32="",L32=""),"",K32+L32)</f>
        <v/>
      </c>
      <c r="P32" s="34" t="str">
        <f aca="false">IF(O32="","",'10 Baseline'!L29-O32)</f>
        <v/>
      </c>
    </row>
    <row r="33" customFormat="false" ht="15" hidden="false" customHeight="false" outlineLevel="0" collapsed="false">
      <c r="A33" s="5" t="s">
        <v>184</v>
      </c>
      <c r="B33" s="11" t="s">
        <v>185</v>
      </c>
      <c r="C33" s="26" t="s">
        <v>110</v>
      </c>
      <c r="D33" s="63" t="str">
        <f aca="false">IF(IFERROR(INDEX('09 P6 dump W2'!$C$7:$C$46,MATCH($A33,'09 P6 dump W2'!$A$7:$A$46,0)),"")="","",TRIM(IFERROR(INDEX('09 P6 dump W2'!$C$7:$C$46,MATCH($A33,'09 P6 dump W2'!$A$7:$A$46,0)),"")))</f>
        <v/>
      </c>
      <c r="E33" s="50" t="str">
        <f aca="false">IF(IFERROR(INDEX('09 P6 dump W2'!$H$7:$H$46,MATCH($A33,'09 P6 dump W2'!$A$7:$A$46,0)),"")="","",IF(ISNUMBER(IFERROR(INDEX('09 P6 dump W2'!$H$7:$H$46,MATCH($A33,'09 P6 dump W2'!$A$7:$A$46,0)),"")),INT(IFERROR(INDEX('09 P6 dump W2'!$H$7:$H$46,MATCH($A33,'09 P6 dump W2'!$A$7:$A$46,0)),"")),IFERROR(DATEVALUE(LEFT(TRIM(IFERROR(INDEX('09 P6 dump W2'!$H$7:$H$46,MATCH($A33,'09 P6 dump W2'!$A$7:$A$46,0)),"")),9)),"check")))</f>
        <v/>
      </c>
      <c r="F33" s="50" t="str">
        <f aca="false">IF(IFERROR(INDEX('09 P6 dump W2'!$I$7:$I$46,MATCH($A33,'09 P6 dump W2'!$A$7:$A$46,0)),"")="","",IF(ISNUMBER(IFERROR(INDEX('09 P6 dump W2'!$I$7:$I$46,MATCH($A33,'09 P6 dump W2'!$A$7:$A$46,0)),"")),INT(IFERROR(INDEX('09 P6 dump W2'!$I$7:$I$46,MATCH($A33,'09 P6 dump W2'!$A$7:$A$46,0)),"")),IFERROR(DATEVALUE(LEFT(TRIM(IFERROR(INDEX('09 P6 dump W2'!$I$7:$I$46,MATCH($A33,'09 P6 dump W2'!$A$7:$A$46,0)),"")),9)),"check")))</f>
        <v/>
      </c>
      <c r="G33" s="55" t="str">
        <f aca="false">IF(IFERROR(INDEX('09 P6 dump W2'!$E$7:$E$46,MATCH($A33,'09 P6 dump W2'!$A$7:$A$46,0)),"")="","",IF(ISNUMBER(IFERROR(INDEX('09 P6 dump W2'!$E$7:$E$46,MATCH($A33,'09 P6 dump W2'!$A$7:$A$46,0)),"")),IFERROR(INDEX('09 P6 dump W2'!$E$7:$E$46,MATCH($A33,'09 P6 dump W2'!$A$7:$A$46,0)),""),IFERROR(VALUE(SUBSTITUTE(SUBSTITUTE(SUBSTITUTE(SUBSTITUTE(TRIM(IFERROR(INDEX('09 P6 dump W2'!$E$7:$E$46,MATCH($A33,'09 P6 dump W2'!$A$7:$A$46,0)),"")),"d",""),"h",""),"£",""),",","")),"check")))</f>
        <v/>
      </c>
      <c r="H33" s="64" t="str">
        <f aca="false">IF(IFERROR(INDEX('09 P6 dump W2'!$K$7:$K$46,MATCH($A33,'09 P6 dump W2'!$A$7:$A$46,0)),"")="","",IF(ISNUMBER(IFERROR(INDEX('09 P6 dump W2'!$K$7:$K$46,MATCH($A33,'09 P6 dump W2'!$A$7:$A$46,0)),"")),IF(IFERROR(INDEX('09 P6 dump W2'!$K$7:$K$46,MATCH($A33,'09 P6 dump W2'!$A$7:$A$46,0)),"")&gt;1,IFERROR(INDEX('09 P6 dump W2'!$K$7:$K$46,MATCH($A33,'09 P6 dump W2'!$A$7:$A$46,0)),"")/100,IFERROR(INDEX('09 P6 dump W2'!$K$7:$K$46,MATCH($A33,'09 P6 dump W2'!$A$7:$A$46,0)),"")),IFERROR(VALUE(SUBSTITUTE(IFERROR(INDEX('09 P6 dump W2'!$K$7:$K$46,MATCH($A33,'09 P6 dump W2'!$A$7:$A$46,0)),""),"%",""))/100,"check")))</f>
        <v/>
      </c>
      <c r="I33" s="53" t="str">
        <f aca="false">IF(IFERROR(INDEX('09 P6 dump W2'!$O$7:$O$46,MATCH($A33,'09 P6 dump W2'!$A$7:$A$46,0)),"")="","",IF(ISNUMBER(IFERROR(INDEX('09 P6 dump W2'!$O$7:$O$46,MATCH($A33,'09 P6 dump W2'!$A$7:$A$46,0)),"")),IFERROR(INDEX('09 P6 dump W2'!$O$7:$O$46,MATCH($A33,'09 P6 dump W2'!$A$7:$A$46,0)),""),IFERROR(VALUE(SUBSTITUTE(SUBSTITUTE(SUBSTITUTE(SUBSTITUTE(TRIM(IFERROR(INDEX('09 P6 dump W2'!$O$7:$O$46,MATCH($A33,'09 P6 dump W2'!$A$7:$A$46,0)),"")),"d",""),"h",""),"£",""),",","")),"check")))</f>
        <v/>
      </c>
      <c r="J33" s="53" t="str">
        <f aca="false">IF(IFERROR(INDEX('09 P6 dump W2'!$P$7:$P$46,MATCH($A33,'09 P6 dump W2'!$A$7:$A$46,0)),"")="","",IF(ISNUMBER(IFERROR(INDEX('09 P6 dump W2'!$P$7:$P$46,MATCH($A33,'09 P6 dump W2'!$A$7:$A$46,0)),"")),IFERROR(INDEX('09 P6 dump W2'!$P$7:$P$46,MATCH($A33,'09 P6 dump W2'!$A$7:$A$46,0)),""),IFERROR(VALUE(SUBSTITUTE(SUBSTITUTE(SUBSTITUTE(SUBSTITUTE(TRIM(IFERROR(INDEX('09 P6 dump W2'!$P$7:$P$46,MATCH($A33,'09 P6 dump W2'!$A$7:$A$46,0)),"")),"d",""),"h",""),"£",""),",","")),"check")))</f>
        <v/>
      </c>
      <c r="K33" s="53" t="str">
        <f aca="false">IF(IFERROR(INDEX('09 P6 dump W2'!$Q$7:$Q$46,MATCH($A33,'09 P6 dump W2'!$A$7:$A$46,0)),"")="","",IF(ISNUMBER(IFERROR(INDEX('09 P6 dump W2'!$Q$7:$Q$46,MATCH($A33,'09 P6 dump W2'!$A$7:$A$46,0)),"")),IFERROR(INDEX('09 P6 dump W2'!$Q$7:$Q$46,MATCH($A33,'09 P6 dump W2'!$A$7:$A$46,0)),""),IFERROR(VALUE(SUBSTITUTE(SUBSTITUTE(SUBSTITUTE(SUBSTITUTE(TRIM(IFERROR(INDEX('09 P6 dump W2'!$Q$7:$Q$46,MATCH($A33,'09 P6 dump W2'!$A$7:$A$46,0)),"")),"d",""),"h",""),"£",""),",","")),"check")))</f>
        <v/>
      </c>
      <c r="L33" s="53" t="str">
        <f aca="false">IF(IFERROR(INDEX('09 P6 dump W2'!$R$7:$R$46,MATCH($A33,'09 P6 dump W2'!$A$7:$A$46,0)),"")="","",IF(ISNUMBER(IFERROR(INDEX('09 P6 dump W2'!$R$7:$R$46,MATCH($A33,'09 P6 dump W2'!$A$7:$A$46,0)),"")),IFERROR(INDEX('09 P6 dump W2'!$R$7:$R$46,MATCH($A33,'09 P6 dump W2'!$A$7:$A$46,0)),""),IFERROR(VALUE(SUBSTITUTE(SUBSTITUTE(SUBSTITUTE(SUBSTITUTE(TRIM(IFERROR(INDEX('09 P6 dump W2'!$R$7:$R$46,MATCH($A33,'09 P6 dump W2'!$A$7:$A$46,0)),"")),"d",""),"h",""),"£",""),",","")),"check")))</f>
        <v/>
      </c>
      <c r="M33" s="34" t="str">
        <f aca="false">IF(OR(J33="",I33=""),"",J33-I33)</f>
        <v/>
      </c>
      <c r="N33" s="34" t="str">
        <f aca="false">IF(OR(J33="",K33=""),"",J33-K33)</f>
        <v/>
      </c>
      <c r="O33" s="34" t="str">
        <f aca="false">IF(OR(K33="",L33=""),"",K33+L33)</f>
        <v/>
      </c>
      <c r="P33" s="34" t="str">
        <f aca="false">IF(O33="","",'10 Baseline'!L30-O33)</f>
        <v/>
      </c>
    </row>
    <row r="34" customFormat="false" ht="15" hidden="false" customHeight="false" outlineLevel="0" collapsed="false">
      <c r="A34" s="5" t="s">
        <v>186</v>
      </c>
      <c r="B34" s="11" t="s">
        <v>187</v>
      </c>
      <c r="C34" s="26" t="s">
        <v>110</v>
      </c>
      <c r="D34" s="63" t="str">
        <f aca="false">IF(IFERROR(INDEX('09 P6 dump W2'!$C$7:$C$46,MATCH($A34,'09 P6 dump W2'!$A$7:$A$46,0)),"")="","",TRIM(IFERROR(INDEX('09 P6 dump W2'!$C$7:$C$46,MATCH($A34,'09 P6 dump W2'!$A$7:$A$46,0)),"")))</f>
        <v/>
      </c>
      <c r="E34" s="50" t="str">
        <f aca="false">IF(IFERROR(INDEX('09 P6 dump W2'!$H$7:$H$46,MATCH($A34,'09 P6 dump W2'!$A$7:$A$46,0)),"")="","",IF(ISNUMBER(IFERROR(INDEX('09 P6 dump W2'!$H$7:$H$46,MATCH($A34,'09 P6 dump W2'!$A$7:$A$46,0)),"")),INT(IFERROR(INDEX('09 P6 dump W2'!$H$7:$H$46,MATCH($A34,'09 P6 dump W2'!$A$7:$A$46,0)),"")),IFERROR(DATEVALUE(LEFT(TRIM(IFERROR(INDEX('09 P6 dump W2'!$H$7:$H$46,MATCH($A34,'09 P6 dump W2'!$A$7:$A$46,0)),"")),9)),"check")))</f>
        <v/>
      </c>
      <c r="F34" s="50" t="str">
        <f aca="false">IF(IFERROR(INDEX('09 P6 dump W2'!$I$7:$I$46,MATCH($A34,'09 P6 dump W2'!$A$7:$A$46,0)),"")="","",IF(ISNUMBER(IFERROR(INDEX('09 P6 dump W2'!$I$7:$I$46,MATCH($A34,'09 P6 dump W2'!$A$7:$A$46,0)),"")),INT(IFERROR(INDEX('09 P6 dump W2'!$I$7:$I$46,MATCH($A34,'09 P6 dump W2'!$A$7:$A$46,0)),"")),IFERROR(DATEVALUE(LEFT(TRIM(IFERROR(INDEX('09 P6 dump W2'!$I$7:$I$46,MATCH($A34,'09 P6 dump W2'!$A$7:$A$46,0)),"")),9)),"check")))</f>
        <v/>
      </c>
      <c r="G34" s="55" t="str">
        <f aca="false">IF(IFERROR(INDEX('09 P6 dump W2'!$E$7:$E$46,MATCH($A34,'09 P6 dump W2'!$A$7:$A$46,0)),"")="","",IF(ISNUMBER(IFERROR(INDEX('09 P6 dump W2'!$E$7:$E$46,MATCH($A34,'09 P6 dump W2'!$A$7:$A$46,0)),"")),IFERROR(INDEX('09 P6 dump W2'!$E$7:$E$46,MATCH($A34,'09 P6 dump W2'!$A$7:$A$46,0)),""),IFERROR(VALUE(SUBSTITUTE(SUBSTITUTE(SUBSTITUTE(SUBSTITUTE(TRIM(IFERROR(INDEX('09 P6 dump W2'!$E$7:$E$46,MATCH($A34,'09 P6 dump W2'!$A$7:$A$46,0)),"")),"d",""),"h",""),"£",""),",","")),"check")))</f>
        <v/>
      </c>
      <c r="H34" s="64" t="str">
        <f aca="false">IF(IFERROR(INDEX('09 P6 dump W2'!$K$7:$K$46,MATCH($A34,'09 P6 dump W2'!$A$7:$A$46,0)),"")="","",IF(ISNUMBER(IFERROR(INDEX('09 P6 dump W2'!$K$7:$K$46,MATCH($A34,'09 P6 dump W2'!$A$7:$A$46,0)),"")),IF(IFERROR(INDEX('09 P6 dump W2'!$K$7:$K$46,MATCH($A34,'09 P6 dump W2'!$A$7:$A$46,0)),"")&gt;1,IFERROR(INDEX('09 P6 dump W2'!$K$7:$K$46,MATCH($A34,'09 P6 dump W2'!$A$7:$A$46,0)),"")/100,IFERROR(INDEX('09 P6 dump W2'!$K$7:$K$46,MATCH($A34,'09 P6 dump W2'!$A$7:$A$46,0)),"")),IFERROR(VALUE(SUBSTITUTE(IFERROR(INDEX('09 P6 dump W2'!$K$7:$K$46,MATCH($A34,'09 P6 dump W2'!$A$7:$A$46,0)),""),"%",""))/100,"check")))</f>
        <v/>
      </c>
      <c r="I34" s="53" t="str">
        <f aca="false">IF(IFERROR(INDEX('09 P6 dump W2'!$O$7:$O$46,MATCH($A34,'09 P6 dump W2'!$A$7:$A$46,0)),"")="","",IF(ISNUMBER(IFERROR(INDEX('09 P6 dump W2'!$O$7:$O$46,MATCH($A34,'09 P6 dump W2'!$A$7:$A$46,0)),"")),IFERROR(INDEX('09 P6 dump W2'!$O$7:$O$46,MATCH($A34,'09 P6 dump W2'!$A$7:$A$46,0)),""),IFERROR(VALUE(SUBSTITUTE(SUBSTITUTE(SUBSTITUTE(SUBSTITUTE(TRIM(IFERROR(INDEX('09 P6 dump W2'!$O$7:$O$46,MATCH($A34,'09 P6 dump W2'!$A$7:$A$46,0)),"")),"d",""),"h",""),"£",""),",","")),"check")))</f>
        <v/>
      </c>
      <c r="J34" s="53" t="str">
        <f aca="false">IF(IFERROR(INDEX('09 P6 dump W2'!$P$7:$P$46,MATCH($A34,'09 P6 dump W2'!$A$7:$A$46,0)),"")="","",IF(ISNUMBER(IFERROR(INDEX('09 P6 dump W2'!$P$7:$P$46,MATCH($A34,'09 P6 dump W2'!$A$7:$A$46,0)),"")),IFERROR(INDEX('09 P6 dump W2'!$P$7:$P$46,MATCH($A34,'09 P6 dump W2'!$A$7:$A$46,0)),""),IFERROR(VALUE(SUBSTITUTE(SUBSTITUTE(SUBSTITUTE(SUBSTITUTE(TRIM(IFERROR(INDEX('09 P6 dump W2'!$P$7:$P$46,MATCH($A34,'09 P6 dump W2'!$A$7:$A$46,0)),"")),"d",""),"h",""),"£",""),",","")),"check")))</f>
        <v/>
      </c>
      <c r="K34" s="53" t="str">
        <f aca="false">IF(IFERROR(INDEX('09 P6 dump W2'!$Q$7:$Q$46,MATCH($A34,'09 P6 dump W2'!$A$7:$A$46,0)),"")="","",IF(ISNUMBER(IFERROR(INDEX('09 P6 dump W2'!$Q$7:$Q$46,MATCH($A34,'09 P6 dump W2'!$A$7:$A$46,0)),"")),IFERROR(INDEX('09 P6 dump W2'!$Q$7:$Q$46,MATCH($A34,'09 P6 dump W2'!$A$7:$A$46,0)),""),IFERROR(VALUE(SUBSTITUTE(SUBSTITUTE(SUBSTITUTE(SUBSTITUTE(TRIM(IFERROR(INDEX('09 P6 dump W2'!$Q$7:$Q$46,MATCH($A34,'09 P6 dump W2'!$A$7:$A$46,0)),"")),"d",""),"h",""),"£",""),",","")),"check")))</f>
        <v/>
      </c>
      <c r="L34" s="53" t="str">
        <f aca="false">IF(IFERROR(INDEX('09 P6 dump W2'!$R$7:$R$46,MATCH($A34,'09 P6 dump W2'!$A$7:$A$46,0)),"")="","",IF(ISNUMBER(IFERROR(INDEX('09 P6 dump W2'!$R$7:$R$46,MATCH($A34,'09 P6 dump W2'!$A$7:$A$46,0)),"")),IFERROR(INDEX('09 P6 dump W2'!$R$7:$R$46,MATCH($A34,'09 P6 dump W2'!$A$7:$A$46,0)),""),IFERROR(VALUE(SUBSTITUTE(SUBSTITUTE(SUBSTITUTE(SUBSTITUTE(TRIM(IFERROR(INDEX('09 P6 dump W2'!$R$7:$R$46,MATCH($A34,'09 P6 dump W2'!$A$7:$A$46,0)),"")),"d",""),"h",""),"£",""),",","")),"check")))</f>
        <v/>
      </c>
      <c r="M34" s="34" t="str">
        <f aca="false">IF(OR(J34="",I34=""),"",J34-I34)</f>
        <v/>
      </c>
      <c r="N34" s="34" t="str">
        <f aca="false">IF(OR(J34="",K34=""),"",J34-K34)</f>
        <v/>
      </c>
      <c r="O34" s="34" t="str">
        <f aca="false">IF(OR(K34="",L34=""),"",K34+L34)</f>
        <v/>
      </c>
      <c r="P34" s="34" t="str">
        <f aca="false">IF(O34="","",'10 Baseline'!L31-O34)</f>
        <v/>
      </c>
    </row>
    <row r="35" customFormat="false" ht="15" hidden="false" customHeight="false" outlineLevel="0" collapsed="false">
      <c r="A35" s="25" t="s">
        <v>99</v>
      </c>
      <c r="B35" s="25"/>
      <c r="C35" s="25"/>
      <c r="D35" s="25"/>
      <c r="E35" s="25"/>
      <c r="F35" s="25"/>
      <c r="G35" s="25"/>
      <c r="H35" s="25"/>
      <c r="I35" s="25"/>
      <c r="J35" s="25"/>
      <c r="K35" s="25"/>
      <c r="L35" s="25"/>
      <c r="M35" s="25"/>
      <c r="N35" s="25"/>
      <c r="O35" s="25"/>
      <c r="P35" s="25"/>
    </row>
    <row r="36" customFormat="false" ht="15" hidden="false" customHeight="false" outlineLevel="0" collapsed="false">
      <c r="A36" s="5" t="s">
        <v>189</v>
      </c>
      <c r="B36" s="11" t="s">
        <v>190</v>
      </c>
      <c r="C36" s="26" t="s">
        <v>98</v>
      </c>
      <c r="D36" s="63" t="str">
        <f aca="false">IF(IFERROR(INDEX('09 P6 dump W2'!$C$7:$C$46,MATCH($A36,'09 P6 dump W2'!$A$7:$A$46,0)),"")="","",TRIM(IFERROR(INDEX('09 P6 dump W2'!$C$7:$C$46,MATCH($A36,'09 P6 dump W2'!$A$7:$A$46,0)),"")))</f>
        <v/>
      </c>
      <c r="E36" s="50" t="str">
        <f aca="false">IF(IFERROR(INDEX('09 P6 dump W2'!$H$7:$H$46,MATCH($A36,'09 P6 dump W2'!$A$7:$A$46,0)),"")="","",IF(ISNUMBER(IFERROR(INDEX('09 P6 dump W2'!$H$7:$H$46,MATCH($A36,'09 P6 dump W2'!$A$7:$A$46,0)),"")),INT(IFERROR(INDEX('09 P6 dump W2'!$H$7:$H$46,MATCH($A36,'09 P6 dump W2'!$A$7:$A$46,0)),"")),IFERROR(DATEVALUE(LEFT(TRIM(IFERROR(INDEX('09 P6 dump W2'!$H$7:$H$46,MATCH($A36,'09 P6 dump W2'!$A$7:$A$46,0)),"")),9)),"check")))</f>
        <v/>
      </c>
      <c r="F36" s="50" t="str">
        <f aca="false">IF(IFERROR(INDEX('09 P6 dump W2'!$I$7:$I$46,MATCH($A36,'09 P6 dump W2'!$A$7:$A$46,0)),"")="","",IF(ISNUMBER(IFERROR(INDEX('09 P6 dump W2'!$I$7:$I$46,MATCH($A36,'09 P6 dump W2'!$A$7:$A$46,0)),"")),INT(IFERROR(INDEX('09 P6 dump W2'!$I$7:$I$46,MATCH($A36,'09 P6 dump W2'!$A$7:$A$46,0)),"")),IFERROR(DATEVALUE(LEFT(TRIM(IFERROR(INDEX('09 P6 dump W2'!$I$7:$I$46,MATCH($A36,'09 P6 dump W2'!$A$7:$A$46,0)),"")),9)),"check")))</f>
        <v/>
      </c>
      <c r="G36" s="55" t="str">
        <f aca="false">IF(IFERROR(INDEX('09 P6 dump W2'!$E$7:$E$46,MATCH($A36,'09 P6 dump W2'!$A$7:$A$46,0)),"")="","",IF(ISNUMBER(IFERROR(INDEX('09 P6 dump W2'!$E$7:$E$46,MATCH($A36,'09 P6 dump W2'!$A$7:$A$46,0)),"")),IFERROR(INDEX('09 P6 dump W2'!$E$7:$E$46,MATCH($A36,'09 P6 dump W2'!$A$7:$A$46,0)),""),IFERROR(VALUE(SUBSTITUTE(SUBSTITUTE(SUBSTITUTE(SUBSTITUTE(TRIM(IFERROR(INDEX('09 P6 dump W2'!$E$7:$E$46,MATCH($A36,'09 P6 dump W2'!$A$7:$A$46,0)),"")),"d",""),"h",""),"£",""),",","")),"check")))</f>
        <v/>
      </c>
      <c r="H36" s="64" t="str">
        <f aca="false">IF(IFERROR(INDEX('09 P6 dump W2'!$K$7:$K$46,MATCH($A36,'09 P6 dump W2'!$A$7:$A$46,0)),"")="","",IF(ISNUMBER(IFERROR(INDEX('09 P6 dump W2'!$K$7:$K$46,MATCH($A36,'09 P6 dump W2'!$A$7:$A$46,0)),"")),IF(IFERROR(INDEX('09 P6 dump W2'!$K$7:$K$46,MATCH($A36,'09 P6 dump W2'!$A$7:$A$46,0)),"")&gt;1,IFERROR(INDEX('09 P6 dump W2'!$K$7:$K$46,MATCH($A36,'09 P6 dump W2'!$A$7:$A$46,0)),"")/100,IFERROR(INDEX('09 P6 dump W2'!$K$7:$K$46,MATCH($A36,'09 P6 dump W2'!$A$7:$A$46,0)),"")),IFERROR(VALUE(SUBSTITUTE(IFERROR(INDEX('09 P6 dump W2'!$K$7:$K$46,MATCH($A36,'09 P6 dump W2'!$A$7:$A$46,0)),""),"%",""))/100,"check")))</f>
        <v/>
      </c>
      <c r="I36" s="53" t="str">
        <f aca="false">IF(IFERROR(INDEX('09 P6 dump W2'!$O$7:$O$46,MATCH($A36,'09 P6 dump W2'!$A$7:$A$46,0)),"")="","",IF(ISNUMBER(IFERROR(INDEX('09 P6 dump W2'!$O$7:$O$46,MATCH($A36,'09 P6 dump W2'!$A$7:$A$46,0)),"")),IFERROR(INDEX('09 P6 dump W2'!$O$7:$O$46,MATCH($A36,'09 P6 dump W2'!$A$7:$A$46,0)),""),IFERROR(VALUE(SUBSTITUTE(SUBSTITUTE(SUBSTITUTE(SUBSTITUTE(TRIM(IFERROR(INDEX('09 P6 dump W2'!$O$7:$O$46,MATCH($A36,'09 P6 dump W2'!$A$7:$A$46,0)),"")),"d",""),"h",""),"£",""),",","")),"check")))</f>
        <v/>
      </c>
      <c r="J36" s="53" t="str">
        <f aca="false">IF(IFERROR(INDEX('09 P6 dump W2'!$P$7:$P$46,MATCH($A36,'09 P6 dump W2'!$A$7:$A$46,0)),"")="","",IF(ISNUMBER(IFERROR(INDEX('09 P6 dump W2'!$P$7:$P$46,MATCH($A36,'09 P6 dump W2'!$A$7:$A$46,0)),"")),IFERROR(INDEX('09 P6 dump W2'!$P$7:$P$46,MATCH($A36,'09 P6 dump W2'!$A$7:$A$46,0)),""),IFERROR(VALUE(SUBSTITUTE(SUBSTITUTE(SUBSTITUTE(SUBSTITUTE(TRIM(IFERROR(INDEX('09 P6 dump W2'!$P$7:$P$46,MATCH($A36,'09 P6 dump W2'!$A$7:$A$46,0)),"")),"d",""),"h",""),"£",""),",","")),"check")))</f>
        <v/>
      </c>
      <c r="K36" s="53" t="str">
        <f aca="false">IF(IFERROR(INDEX('09 P6 dump W2'!$Q$7:$Q$46,MATCH($A36,'09 P6 dump W2'!$A$7:$A$46,0)),"")="","",IF(ISNUMBER(IFERROR(INDEX('09 P6 dump W2'!$Q$7:$Q$46,MATCH($A36,'09 P6 dump W2'!$A$7:$A$46,0)),"")),IFERROR(INDEX('09 P6 dump W2'!$Q$7:$Q$46,MATCH($A36,'09 P6 dump W2'!$A$7:$A$46,0)),""),IFERROR(VALUE(SUBSTITUTE(SUBSTITUTE(SUBSTITUTE(SUBSTITUTE(TRIM(IFERROR(INDEX('09 P6 dump W2'!$Q$7:$Q$46,MATCH($A36,'09 P6 dump W2'!$A$7:$A$46,0)),"")),"d",""),"h",""),"£",""),",","")),"check")))</f>
        <v/>
      </c>
      <c r="L36" s="53" t="str">
        <f aca="false">IF(IFERROR(INDEX('09 P6 dump W2'!$R$7:$R$46,MATCH($A36,'09 P6 dump W2'!$A$7:$A$46,0)),"")="","",IF(ISNUMBER(IFERROR(INDEX('09 P6 dump W2'!$R$7:$R$46,MATCH($A36,'09 P6 dump W2'!$A$7:$A$46,0)),"")),IFERROR(INDEX('09 P6 dump W2'!$R$7:$R$46,MATCH($A36,'09 P6 dump W2'!$A$7:$A$46,0)),""),IFERROR(VALUE(SUBSTITUTE(SUBSTITUTE(SUBSTITUTE(SUBSTITUTE(TRIM(IFERROR(INDEX('09 P6 dump W2'!$R$7:$R$46,MATCH($A36,'09 P6 dump W2'!$A$7:$A$46,0)),"")),"d",""),"h",""),"£",""),",","")),"check")))</f>
        <v/>
      </c>
      <c r="M36" s="34" t="str">
        <f aca="false">IF(OR(J36="",I36=""),"",J36-I36)</f>
        <v/>
      </c>
      <c r="N36" s="34" t="str">
        <f aca="false">IF(OR(J36="",K36=""),"",J36-K36)</f>
        <v/>
      </c>
      <c r="O36" s="34" t="str">
        <f aca="false">IF(OR(K36="",L36=""),"",K36+L36)</f>
        <v/>
      </c>
      <c r="P36" s="34" t="str">
        <f aca="false">IF(O36="","",'10 Baseline'!L33-O36)</f>
        <v/>
      </c>
    </row>
    <row r="37" customFormat="false" ht="15" hidden="false" customHeight="true" outlineLevel="0" collapsed="false">
      <c r="A37" s="16" t="s">
        <v>344</v>
      </c>
      <c r="B37" s="16"/>
      <c r="C37" s="16"/>
      <c r="D37" s="16"/>
      <c r="E37" s="16"/>
      <c r="F37" s="16"/>
      <c r="G37" s="16"/>
      <c r="H37" s="16"/>
      <c r="I37" s="32" t="n">
        <f aca="false">SUM(I9:I36)</f>
        <v>0</v>
      </c>
      <c r="J37" s="32" t="n">
        <f aca="false">SUM(J9:J36)</f>
        <v>0</v>
      </c>
      <c r="K37" s="32" t="n">
        <f aca="false">SUM(K9:K36)</f>
        <v>0</v>
      </c>
      <c r="L37" s="32" t="n">
        <f aca="false">SUM(L9:L36)</f>
        <v>0</v>
      </c>
      <c r="M37" s="32" t="n">
        <f aca="false">SUM(M9:M36)</f>
        <v>0</v>
      </c>
      <c r="N37" s="32" t="n">
        <f aca="false">SUM(N9:N36)</f>
        <v>0</v>
      </c>
      <c r="O37" s="32" t="n">
        <f aca="false">SUM(O9:O36)</f>
        <v>0</v>
      </c>
      <c r="P37" s="32" t="n">
        <f aca="false">SUM(P9:P36)</f>
        <v>0</v>
      </c>
    </row>
    <row r="39" customFormat="false" ht="15" hidden="false" customHeight="false" outlineLevel="0" collapsed="false">
      <c r="A39" s="4" t="s">
        <v>345</v>
      </c>
      <c r="J39" s="4" t="s">
        <v>346</v>
      </c>
    </row>
    <row r="40" customFormat="false" ht="30" hidden="false" customHeight="true" outlineLevel="0" collapsed="false">
      <c r="A40" s="13" t="s">
        <v>194</v>
      </c>
      <c r="B40" s="13" t="s">
        <v>347</v>
      </c>
      <c r="C40" s="13" t="s">
        <v>348</v>
      </c>
      <c r="D40" s="13" t="s">
        <v>349</v>
      </c>
      <c r="E40" s="13" t="s">
        <v>350</v>
      </c>
      <c r="F40" s="13" t="s">
        <v>351</v>
      </c>
      <c r="G40" s="13" t="s">
        <v>352</v>
      </c>
      <c r="H40" s="13" t="s">
        <v>353</v>
      </c>
      <c r="I40" s="13" t="s">
        <v>354</v>
      </c>
    </row>
    <row r="41" customFormat="false" ht="15" hidden="false" customHeight="true" outlineLevel="0" collapsed="false">
      <c r="A41" s="5" t="s">
        <v>102</v>
      </c>
      <c r="B41" s="34" t="n">
        <f aca="false">SUMIF($C$9:$C$36,"N",'10 Baseline'!$L$6:$L$33)</f>
        <v>101745</v>
      </c>
      <c r="C41" s="34" t="n">
        <f aca="false">SUMIF($C$9:$C$36,"N",$I$9:$I$36)</f>
        <v>0</v>
      </c>
      <c r="D41" s="34" t="n">
        <f aca="false">SUMIF($C$9:$C$36,"N",$J$9:$J$36)</f>
        <v>0</v>
      </c>
      <c r="E41" s="34" t="n">
        <f aca="false">SUMIF($C$9:$C$36,"N",$K$9:$K$36)</f>
        <v>0</v>
      </c>
      <c r="F41" s="34" t="n">
        <f aca="false">D41-C41</f>
        <v>0</v>
      </c>
      <c r="G41" s="34" t="n">
        <f aca="false">D41-E41</f>
        <v>0</v>
      </c>
      <c r="H41" s="65" t="str">
        <f aca="false">IF(C41=0,"",D41/C41)</f>
        <v/>
      </c>
      <c r="I41" s="65" t="str">
        <f aca="false">IF(E41=0,"",D41/E41)</f>
        <v/>
      </c>
      <c r="J41" s="5" t="s">
        <v>355</v>
      </c>
      <c r="K41" s="5"/>
      <c r="L41" s="5"/>
      <c r="M41" s="5"/>
      <c r="N41" s="5"/>
      <c r="O41" s="5"/>
      <c r="P41" s="28" t="n">
        <f aca="false">'10 Baseline'!$L$35</f>
        <v>371621</v>
      </c>
    </row>
    <row r="42" customFormat="false" ht="15" hidden="false" customHeight="true" outlineLevel="0" collapsed="false">
      <c r="A42" s="5" t="s">
        <v>105</v>
      </c>
      <c r="B42" s="34" t="n">
        <f aca="false">SUMIF($C$9:$C$36,"S",'10 Baseline'!$L$6:$L$33)</f>
        <v>80489</v>
      </c>
      <c r="C42" s="34" t="n">
        <f aca="false">SUMIF($C$9:$C$36,"S",$I$9:$I$36)</f>
        <v>0</v>
      </c>
      <c r="D42" s="34" t="n">
        <f aca="false">SUMIF($C$9:$C$36,"S",$J$9:$J$36)</f>
        <v>0</v>
      </c>
      <c r="E42" s="34" t="n">
        <f aca="false">SUMIF($C$9:$C$36,"S",$K$9:$K$36)</f>
        <v>0</v>
      </c>
      <c r="F42" s="34" t="n">
        <f aca="false">D42-C42</f>
        <v>0</v>
      </c>
      <c r="G42" s="34" t="n">
        <f aca="false">D42-E42</f>
        <v>0</v>
      </c>
      <c r="H42" s="65" t="str">
        <f aca="false">IF(C42=0,"",D42/C42)</f>
        <v/>
      </c>
      <c r="I42" s="65" t="str">
        <f aca="false">IF(E42=0,"",D42/E42)</f>
        <v/>
      </c>
      <c r="J42" s="5" t="s">
        <v>356</v>
      </c>
      <c r="K42" s="5"/>
      <c r="L42" s="5"/>
      <c r="M42" s="5"/>
      <c r="N42" s="5"/>
      <c r="O42" s="5"/>
      <c r="P42" s="28" t="n">
        <f aca="false">I37</f>
        <v>0</v>
      </c>
    </row>
    <row r="43" customFormat="false" ht="15" hidden="false" customHeight="true" outlineLevel="0" collapsed="false">
      <c r="A43" s="5" t="s">
        <v>108</v>
      </c>
      <c r="B43" s="34" t="n">
        <f aca="false">SUMIF($C$9:$C$36,"E",'10 Baseline'!$L$6:$L$33)</f>
        <v>93270</v>
      </c>
      <c r="C43" s="34" t="n">
        <f aca="false">SUMIF($C$9:$C$36,"E",$I$9:$I$36)</f>
        <v>0</v>
      </c>
      <c r="D43" s="34" t="n">
        <f aca="false">SUMIF($C$9:$C$36,"E",$J$9:$J$36)</f>
        <v>0</v>
      </c>
      <c r="E43" s="34" t="n">
        <f aca="false">SUMIF($C$9:$C$36,"E",$K$9:$K$36)</f>
        <v>0</v>
      </c>
      <c r="F43" s="34" t="n">
        <f aca="false">D43-C43</f>
        <v>0</v>
      </c>
      <c r="G43" s="34" t="n">
        <f aca="false">D43-E43</f>
        <v>0</v>
      </c>
      <c r="H43" s="65" t="str">
        <f aca="false">IF(C43=0,"",D43/C43)</f>
        <v/>
      </c>
      <c r="I43" s="65" t="str">
        <f aca="false">IF(E43=0,"",D43/E43)</f>
        <v/>
      </c>
      <c r="J43" s="5" t="s">
        <v>357</v>
      </c>
      <c r="K43" s="5"/>
      <c r="L43" s="5"/>
      <c r="M43" s="5"/>
      <c r="N43" s="5"/>
      <c r="O43" s="5"/>
      <c r="P43" s="28" t="n">
        <f aca="false">J37</f>
        <v>0</v>
      </c>
    </row>
    <row r="44" customFormat="false" ht="15" hidden="false" customHeight="true" outlineLevel="0" collapsed="false">
      <c r="A44" s="5" t="s">
        <v>111</v>
      </c>
      <c r="B44" s="34" t="n">
        <f aca="false">SUMIF($C$9:$C$36,"W",'10 Baseline'!$L$6:$L$33)</f>
        <v>96117</v>
      </c>
      <c r="C44" s="34" t="n">
        <f aca="false">SUMIF($C$9:$C$36,"W",$I$9:$I$36)</f>
        <v>0</v>
      </c>
      <c r="D44" s="34" t="n">
        <f aca="false">SUMIF($C$9:$C$36,"W",$J$9:$J$36)</f>
        <v>0</v>
      </c>
      <c r="E44" s="34" t="n">
        <f aca="false">SUMIF($C$9:$C$36,"W",$K$9:$K$36)</f>
        <v>0</v>
      </c>
      <c r="F44" s="34" t="n">
        <f aca="false">D44-C44</f>
        <v>0</v>
      </c>
      <c r="G44" s="34" t="n">
        <f aca="false">D44-E44</f>
        <v>0</v>
      </c>
      <c r="H44" s="65" t="str">
        <f aca="false">IF(C44=0,"",D44/C44)</f>
        <v/>
      </c>
      <c r="I44" s="65" t="str">
        <f aca="false">IF(E44=0,"",D44/E44)</f>
        <v/>
      </c>
      <c r="J44" s="5" t="s">
        <v>358</v>
      </c>
      <c r="K44" s="5"/>
      <c r="L44" s="5"/>
      <c r="M44" s="5"/>
      <c r="N44" s="5"/>
      <c r="O44" s="5"/>
      <c r="P44" s="28" t="n">
        <f aca="false">K37</f>
        <v>0</v>
      </c>
    </row>
    <row r="45" customFormat="false" ht="15" hidden="false" customHeight="true" outlineLevel="0" collapsed="false">
      <c r="A45" s="16" t="s">
        <v>359</v>
      </c>
      <c r="B45" s="32" t="n">
        <f aca="false">SUM(B41:B44)</f>
        <v>371621</v>
      </c>
      <c r="C45" s="32" t="n">
        <f aca="false">SUM(C41:C44)</f>
        <v>0</v>
      </c>
      <c r="D45" s="32" t="n">
        <f aca="false">SUM(D41:D44)</f>
        <v>0</v>
      </c>
      <c r="E45" s="32" t="n">
        <f aca="false">SUM(E41:E44)</f>
        <v>0</v>
      </c>
      <c r="F45" s="32" t="n">
        <f aca="false">D45-C45</f>
        <v>0</v>
      </c>
      <c r="G45" s="32" t="n">
        <f aca="false">D45-E45</f>
        <v>0</v>
      </c>
      <c r="H45" s="66" t="str">
        <f aca="false">IF(C45=0,"",D45/C45)</f>
        <v/>
      </c>
      <c r="I45" s="66" t="str">
        <f aca="false">IF(E45=0,"",D45/E45)</f>
        <v/>
      </c>
      <c r="J45" s="5" t="s">
        <v>360</v>
      </c>
      <c r="K45" s="5"/>
      <c r="L45" s="5"/>
      <c r="M45" s="5"/>
      <c r="N45" s="5"/>
      <c r="O45" s="5"/>
      <c r="P45" s="28" t="n">
        <f aca="false">M37</f>
        <v>0</v>
      </c>
    </row>
    <row r="46" customFormat="false" ht="15" hidden="false" customHeight="true" outlineLevel="0" collapsed="false">
      <c r="J46" s="5" t="s">
        <v>361</v>
      </c>
      <c r="K46" s="5"/>
      <c r="L46" s="5"/>
      <c r="M46" s="5"/>
      <c r="N46" s="5"/>
      <c r="O46" s="5"/>
      <c r="P46" s="28" t="n">
        <f aca="false">N37</f>
        <v>0</v>
      </c>
    </row>
    <row r="47" customFormat="false" ht="15" hidden="false" customHeight="true" outlineLevel="0" collapsed="false">
      <c r="J47" s="5" t="s">
        <v>362</v>
      </c>
      <c r="K47" s="5"/>
      <c r="L47" s="5"/>
      <c r="M47" s="5"/>
      <c r="N47" s="5"/>
      <c r="O47" s="5"/>
      <c r="P47" s="28" t="n">
        <f aca="false">L37</f>
        <v>0</v>
      </c>
    </row>
    <row r="48" customFormat="false" ht="15" hidden="false" customHeight="true" outlineLevel="0" collapsed="false">
      <c r="J48" s="5" t="s">
        <v>363</v>
      </c>
      <c r="K48" s="5"/>
      <c r="L48" s="5"/>
      <c r="M48" s="5"/>
      <c r="N48" s="5"/>
      <c r="O48" s="5"/>
      <c r="P48" s="28" t="n">
        <f aca="false">O37</f>
        <v>0</v>
      </c>
    </row>
    <row r="49" customFormat="false" ht="15" hidden="false" customHeight="true" outlineLevel="0" collapsed="false">
      <c r="J49" s="5" t="s">
        <v>364</v>
      </c>
      <c r="K49" s="5"/>
      <c r="L49" s="5"/>
      <c r="M49" s="5"/>
      <c r="N49" s="5"/>
      <c r="O49" s="5"/>
      <c r="P49" s="28" t="n">
        <f aca="false">P37</f>
        <v>0</v>
      </c>
    </row>
    <row r="50" customFormat="false" ht="15" hidden="false" customHeight="true" outlineLevel="0" collapsed="false">
      <c r="J50" s="5" t="s">
        <v>365</v>
      </c>
      <c r="K50" s="5"/>
      <c r="L50" s="5"/>
      <c r="M50" s="5"/>
      <c r="N50" s="5"/>
      <c r="O50" s="5"/>
      <c r="P50" s="67" t="str">
        <f aca="false">IF(I37=0,"",J37/I37)</f>
        <v/>
      </c>
    </row>
    <row r="51" customFormat="false" ht="15" hidden="false" customHeight="true" outlineLevel="0" collapsed="false">
      <c r="J51" s="5" t="s">
        <v>366</v>
      </c>
      <c r="K51" s="5"/>
      <c r="L51" s="5"/>
      <c r="M51" s="5"/>
      <c r="N51" s="5"/>
      <c r="O51" s="5"/>
      <c r="P51" s="67" t="str">
        <f aca="false">IF(K37=0,"",J37/K37)</f>
        <v/>
      </c>
    </row>
    <row r="52" customFormat="false" ht="15" hidden="false" customHeight="true" outlineLevel="0" collapsed="false">
      <c r="J52" s="5" t="s">
        <v>367</v>
      </c>
      <c r="K52" s="5"/>
      <c r="L52" s="5"/>
      <c r="M52" s="5"/>
      <c r="N52" s="5"/>
      <c r="O52" s="5"/>
      <c r="P52" s="67" t="str">
        <f aca="false">IF(OR(K37=0,('10 Baseline'!$L$35-K37)=0),"",('10 Baseline'!$L$35-J37)/('10 Baseline'!$L$35-K37))</f>
        <v/>
      </c>
    </row>
    <row r="53" customFormat="false" ht="15" hidden="false" customHeight="true" outlineLevel="0" collapsed="false">
      <c r="J53" s="5" t="s">
        <v>368</v>
      </c>
      <c r="K53" s="5"/>
      <c r="L53" s="5"/>
      <c r="M53" s="5"/>
      <c r="N53" s="5"/>
      <c r="O53" s="5"/>
      <c r="P53" s="28" t="str">
        <f aca="false">IF(J37=0,"",'10 Baseline'!$L$35*K37/J37)</f>
        <v/>
      </c>
    </row>
    <row r="55" customFormat="false" ht="15" hidden="false" customHeight="false" outlineLevel="0" collapsed="false">
      <c r="A55" s="4" t="s">
        <v>369</v>
      </c>
    </row>
    <row r="56" customFormat="false" ht="15" hidden="false" customHeight="true" outlineLevel="0" collapsed="false">
      <c r="A56" s="68" t="s">
        <v>375</v>
      </c>
      <c r="B56" s="68"/>
      <c r="C56" s="68"/>
      <c r="D56" s="68"/>
      <c r="E56" s="68"/>
      <c r="F56" s="68"/>
      <c r="G56" s="68"/>
      <c r="H56" s="68"/>
      <c r="I56" s="68"/>
    </row>
    <row r="57" customFormat="false" ht="30" hidden="false" customHeight="true" outlineLevel="0" collapsed="false">
      <c r="A57" s="69"/>
      <c r="B57" s="69"/>
      <c r="C57" s="69"/>
      <c r="D57" s="69"/>
      <c r="E57" s="69"/>
      <c r="F57" s="69"/>
      <c r="G57" s="69"/>
      <c r="H57" s="69"/>
      <c r="I57" s="69"/>
    </row>
    <row r="58" customFormat="false" ht="30" hidden="false" customHeight="true" outlineLevel="0" collapsed="false">
      <c r="A58" s="69"/>
      <c r="B58" s="69"/>
      <c r="C58" s="69"/>
      <c r="D58" s="69"/>
      <c r="E58" s="69"/>
      <c r="F58" s="69"/>
      <c r="G58" s="69"/>
      <c r="H58" s="69"/>
      <c r="I58" s="69"/>
    </row>
    <row r="59" customFormat="false" ht="30" hidden="false" customHeight="true" outlineLevel="0" collapsed="false">
      <c r="A59" s="69"/>
      <c r="B59" s="69"/>
      <c r="C59" s="69"/>
      <c r="D59" s="69"/>
      <c r="E59" s="69"/>
      <c r="F59" s="69"/>
      <c r="G59" s="69"/>
      <c r="H59" s="69"/>
      <c r="I59" s="69"/>
    </row>
    <row r="60" customFormat="false" ht="15" hidden="false" customHeight="true" outlineLevel="0" collapsed="false">
      <c r="A60" s="68" t="s">
        <v>376</v>
      </c>
      <c r="B60" s="68"/>
      <c r="C60" s="68"/>
      <c r="D60" s="68"/>
      <c r="E60" s="68"/>
      <c r="F60" s="68"/>
      <c r="G60" s="68"/>
      <c r="H60" s="68"/>
      <c r="I60" s="68"/>
    </row>
    <row r="61" customFormat="false" ht="30" hidden="false" customHeight="true" outlineLevel="0" collapsed="false">
      <c r="A61" s="69"/>
      <c r="B61" s="69"/>
      <c r="C61" s="69"/>
      <c r="D61" s="69"/>
      <c r="E61" s="69"/>
      <c r="F61" s="69"/>
      <c r="G61" s="69"/>
      <c r="H61" s="69"/>
      <c r="I61" s="69"/>
    </row>
    <row r="62" customFormat="false" ht="30" hidden="false" customHeight="true" outlineLevel="0" collapsed="false">
      <c r="A62" s="69"/>
      <c r="B62" s="69"/>
      <c r="C62" s="69"/>
      <c r="D62" s="69"/>
      <c r="E62" s="69"/>
      <c r="F62" s="69"/>
      <c r="G62" s="69"/>
      <c r="H62" s="69"/>
      <c r="I62" s="69"/>
    </row>
    <row r="63" customFormat="false" ht="15" hidden="false" customHeight="true" outlineLevel="0" collapsed="false">
      <c r="A63" s="68" t="s">
        <v>377</v>
      </c>
      <c r="B63" s="68"/>
      <c r="C63" s="68"/>
      <c r="D63" s="68"/>
      <c r="E63" s="68"/>
      <c r="F63" s="68"/>
      <c r="G63" s="68"/>
      <c r="H63" s="68"/>
      <c r="I63" s="68"/>
    </row>
    <row r="64" customFormat="false" ht="30" hidden="false" customHeight="true" outlineLevel="0" collapsed="false">
      <c r="A64" s="69"/>
      <c r="B64" s="69"/>
      <c r="C64" s="69"/>
      <c r="D64" s="69"/>
      <c r="E64" s="69"/>
      <c r="F64" s="69"/>
      <c r="G64" s="69"/>
      <c r="H64" s="69"/>
      <c r="I64" s="69"/>
    </row>
    <row r="65" customFormat="false" ht="30" hidden="false" customHeight="true" outlineLevel="0" collapsed="false">
      <c r="A65" s="69"/>
      <c r="B65" s="69"/>
      <c r="C65" s="69"/>
      <c r="D65" s="69"/>
      <c r="E65" s="69"/>
      <c r="F65" s="69"/>
      <c r="G65" s="69"/>
      <c r="H65" s="69"/>
      <c r="I65" s="69"/>
    </row>
    <row r="66" customFormat="false" ht="30" hidden="false" customHeight="true" outlineLevel="0" collapsed="false">
      <c r="A66" s="69"/>
      <c r="B66" s="69"/>
      <c r="C66" s="69"/>
      <c r="D66" s="69"/>
      <c r="E66" s="69"/>
      <c r="F66" s="69"/>
      <c r="G66" s="69"/>
      <c r="H66" s="69"/>
      <c r="I66" s="69"/>
    </row>
    <row r="68" customFormat="false" ht="15" hidden="false" customHeight="false" outlineLevel="0" collapsed="false">
      <c r="A68" s="4" t="s">
        <v>378</v>
      </c>
    </row>
    <row r="69" customFormat="false" ht="30" hidden="false" customHeight="true" outlineLevel="0" collapsed="false">
      <c r="A69" s="13" t="s">
        <v>379</v>
      </c>
      <c r="B69" s="13" t="s">
        <v>348</v>
      </c>
      <c r="C69" s="13" t="s">
        <v>349</v>
      </c>
      <c r="D69" s="13" t="s">
        <v>350</v>
      </c>
      <c r="E69" s="13" t="s">
        <v>347</v>
      </c>
    </row>
    <row r="70" customFormat="false" ht="15" hidden="false" customHeight="false" outlineLevel="0" collapsed="false">
      <c r="A70" s="5" t="s">
        <v>380</v>
      </c>
      <c r="B70" s="34" t="n">
        <f aca="false">'12 Week 1'!I37</f>
        <v>0</v>
      </c>
      <c r="C70" s="34" t="n">
        <f aca="false">'12 Week 1'!J37</f>
        <v>0</v>
      </c>
      <c r="D70" s="34" t="n">
        <f aca="false">'12 Week 1'!K37</f>
        <v>0</v>
      </c>
      <c r="E70" s="34" t="n">
        <f aca="false">'10 Baseline'!$L$35</f>
        <v>371621</v>
      </c>
    </row>
    <row r="71" customFormat="false" ht="15" hidden="false" customHeight="false" outlineLevel="0" collapsed="false">
      <c r="A71" s="5" t="s">
        <v>381</v>
      </c>
      <c r="B71" s="34" t="n">
        <f aca="false">I37</f>
        <v>0</v>
      </c>
      <c r="C71" s="34" t="n">
        <f aca="false">J37</f>
        <v>0</v>
      </c>
      <c r="D71" s="34" t="n">
        <f aca="false">K37</f>
        <v>0</v>
      </c>
      <c r="E71" s="34" t="n">
        <f aca="false">'10 Baseline'!$L$35</f>
        <v>371621</v>
      </c>
    </row>
  </sheetData>
  <autoFilter ref="A8:P36"/>
  <mergeCells count="34">
    <mergeCell ref="A1:P1"/>
    <mergeCell ref="A2:P2"/>
    <mergeCell ref="A3:P3"/>
    <mergeCell ref="A5:B5"/>
    <mergeCell ref="A6:B6"/>
    <mergeCell ref="D6:F6"/>
    <mergeCell ref="H6:I6"/>
    <mergeCell ref="J6:P6"/>
    <mergeCell ref="A9:P9"/>
    <mergeCell ref="A11:P11"/>
    <mergeCell ref="A17:P17"/>
    <mergeCell ref="A23:P23"/>
    <mergeCell ref="A29:P29"/>
    <mergeCell ref="A35:P35"/>
    <mergeCell ref="A37:H37"/>
    <mergeCell ref="J41:O41"/>
    <mergeCell ref="J42:O42"/>
    <mergeCell ref="J43:O43"/>
    <mergeCell ref="J44:O44"/>
    <mergeCell ref="J45:O45"/>
    <mergeCell ref="J46:O46"/>
    <mergeCell ref="J47:O47"/>
    <mergeCell ref="J48:O48"/>
    <mergeCell ref="J49:O49"/>
    <mergeCell ref="J50:O50"/>
    <mergeCell ref="J51:O51"/>
    <mergeCell ref="J52:O52"/>
    <mergeCell ref="J53:O53"/>
    <mergeCell ref="A56:I56"/>
    <mergeCell ref="A57:I59"/>
    <mergeCell ref="A60:I60"/>
    <mergeCell ref="A61:I62"/>
    <mergeCell ref="A63:I63"/>
    <mergeCell ref="A64:I66"/>
  </mergeCells>
  <conditionalFormatting sqref="P50:P51">
    <cfRule type="expression" priority="2" aboveAverage="0" equalAverage="0" bottom="0" percent="0" rank="0" text="" dxfId="0">
      <formula>AND(ISNUMBER(P50),P50&gt;=0.95)</formula>
    </cfRule>
    <cfRule type="expression" priority="3" aboveAverage="0" equalAverage="0" bottom="0" percent="0" rank="0" text="" dxfId="1">
      <formula>AND(ISNUMBER(P50),P50&gt;=0.85,P50&lt;0.95)</formula>
    </cfRule>
    <cfRule type="expression" priority="4" aboveAverage="0" equalAverage="0" bottom="0" percent="0" rank="0" text="" dxfId="2">
      <formula>AND(ISNUMBER(P50),P50&lt;0.85)</formula>
    </cfRule>
  </conditionalFormatting>
  <conditionalFormatting sqref="H41:I45">
    <cfRule type="expression" priority="5" aboveAverage="0" equalAverage="0" bottom="0" percent="0" rank="0" text="" dxfId="0">
      <formula>AND(ISNUMBER(H41),H41&gt;=0.95)</formula>
    </cfRule>
    <cfRule type="expression" priority="6" aboveAverage="0" equalAverage="0" bottom="0" percent="0" rank="0" text="" dxfId="1">
      <formula>AND(ISNUMBER(H41),H41&gt;=0.85,H41&lt;0.95)</formula>
    </cfRule>
    <cfRule type="expression" priority="7" aboveAverage="0" equalAverage="0" bottom="0" percent="0" rank="0" text="" dxfId="2">
      <formula>AND(ISNUMBER(H41),H41&lt;0.85)</formula>
    </cfRule>
  </conditionalFormatting>
  <conditionalFormatting sqref="F41:G45">
    <cfRule type="cellIs" priority="8" operator="lessThan" aboveAverage="0" equalAverage="0" bottom="0" percent="0" rank="0" text="" dxfId="13">
      <formula>0</formula>
    </cfRule>
  </conditionalFormatting>
  <conditionalFormatting sqref="M9:N36">
    <cfRule type="cellIs" priority="9" operator="lessThan" aboveAverage="0" equalAverage="0" bottom="0" percent="0" rank="0" text="" dxfId="13">
      <formula>0</formula>
    </cfRule>
  </conditionalFormatting>
  <conditionalFormatting sqref="A9:P36">
    <cfRule type="expression" priority="10" aboveAverage="0" equalAverage="0" bottom="0" percent="0" rank="0" text="" dxfId="16">
      <formula>$D9="Completed"</formula>
    </cfRule>
  </conditionalFormatting>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A"/>
    <pageSetUpPr fitToPage="true"/>
  </sheetPr>
  <dimension ref="A1:M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2"/>
    <col collapsed="false" customWidth="true" hidden="false" outlineLevel="0" max="3" min="3" style="0" width="16"/>
    <col collapsed="false" customWidth="true" hidden="false" outlineLevel="0" max="5" min="4" style="0" width="14"/>
    <col collapsed="false" customWidth="true" hidden="false" outlineLevel="0" max="6" min="6" style="0" width="16"/>
    <col collapsed="false" customWidth="true" hidden="false" outlineLevel="0" max="10" min="7" style="0" width="14"/>
    <col collapsed="false" customWidth="true" hidden="true" outlineLevel="0" max="13" min="13" style="0" width="4"/>
  </cols>
  <sheetData>
    <row r="1" customFormat="false" ht="15.75" hidden="false" customHeight="true" outlineLevel="0" collapsed="false">
      <c r="A1" s="1" t="s">
        <v>0</v>
      </c>
      <c r="B1" s="1"/>
      <c r="C1" s="1"/>
      <c r="D1" s="1"/>
      <c r="E1" s="1"/>
      <c r="F1" s="1"/>
      <c r="G1" s="1"/>
      <c r="H1" s="1"/>
      <c r="I1" s="1"/>
      <c r="J1" s="1"/>
      <c r="K1" s="1"/>
      <c r="M1" s="58" t="s">
        <v>324</v>
      </c>
    </row>
    <row r="2" customFormat="false" ht="25.5" hidden="false" customHeight="true" outlineLevel="0" collapsed="false">
      <c r="A2" s="2" t="s">
        <v>382</v>
      </c>
      <c r="B2" s="2"/>
      <c r="C2" s="2"/>
      <c r="D2" s="2"/>
      <c r="E2" s="2"/>
      <c r="F2" s="2"/>
      <c r="G2" s="2"/>
      <c r="H2" s="2"/>
      <c r="I2" s="2"/>
      <c r="J2" s="2"/>
      <c r="K2" s="2"/>
      <c r="M2" s="59" t="n">
        <f aca="false">COUNT(C10:C33)+SUMPRODUCT(--(LEN(A36)&gt;0))</f>
        <v>0</v>
      </c>
    </row>
    <row r="3" customFormat="false" ht="31.5" hidden="false" customHeight="true" outlineLevel="0" collapsed="false">
      <c r="A3" s="3" t="s">
        <v>383</v>
      </c>
      <c r="B3" s="3"/>
      <c r="C3" s="3"/>
      <c r="D3" s="3"/>
      <c r="E3" s="3"/>
      <c r="F3" s="3"/>
      <c r="G3" s="3"/>
      <c r="H3" s="3"/>
      <c r="I3" s="3"/>
      <c r="J3" s="3"/>
      <c r="K3" s="3"/>
      <c r="M3" s="0" t="n">
        <v>25</v>
      </c>
    </row>
    <row r="5" customFormat="false" ht="23.85" hidden="false" customHeight="true" outlineLevel="0" collapsed="false">
      <c r="A5" s="14" t="s">
        <v>384</v>
      </c>
      <c r="B5" s="14"/>
      <c r="C5" s="70" t="n">
        <f aca="false">INDEX('03 Resources'!$E$7:$E$18,MATCH("R004",'03 Resources'!$A$7:$A$18,0))</f>
        <v>128</v>
      </c>
    </row>
    <row r="6" customFormat="false" ht="15" hidden="false" customHeight="true" outlineLevel="0" collapsed="false">
      <c r="A6" s="14" t="s">
        <v>385</v>
      </c>
      <c r="B6" s="14"/>
      <c r="C6" s="61" t="n">
        <f aca="false">COUNTIF(D10:D33,"&gt;0")</f>
        <v>0</v>
      </c>
    </row>
    <row r="7" customFormat="false" ht="15" hidden="false" customHeight="true" outlineLevel="0" collapsed="false">
      <c r="A7" s="14" t="s">
        <v>386</v>
      </c>
      <c r="B7" s="14"/>
      <c r="C7" s="61" t="n">
        <f aca="false">MAX(C10:C33)</f>
        <v>0</v>
      </c>
    </row>
    <row r="9" customFormat="false" ht="30" hidden="false" customHeight="true" outlineLevel="0" collapsed="false">
      <c r="A9" s="13" t="s">
        <v>387</v>
      </c>
      <c r="B9" s="13" t="s">
        <v>388</v>
      </c>
      <c r="C9" s="13" t="s">
        <v>389</v>
      </c>
      <c r="D9" s="13" t="s">
        <v>390</v>
      </c>
      <c r="E9" s="13" t="s">
        <v>391</v>
      </c>
      <c r="F9" s="13" t="s">
        <v>392</v>
      </c>
    </row>
    <row r="10" customFormat="false" ht="15" hidden="false" customHeight="false" outlineLevel="0" collapsed="false">
      <c r="A10" s="44" t="n">
        <v>1</v>
      </c>
      <c r="B10" s="43" t="n">
        <v>45839</v>
      </c>
      <c r="C10" s="71"/>
      <c r="D10" s="21" t="str">
        <f aca="false">IF(C10="","",MAX(0,C10-$C$5))</f>
        <v/>
      </c>
      <c r="E10" s="72" t="str">
        <f aca="false">IF(C10="","",C10/64)</f>
        <v/>
      </c>
      <c r="F10" s="15" t="str">
        <f aca="false">IF(C10="","",IF(C10&gt;$C$5,"Over limit",IF(C10&gt;0,"Within limit","")))</f>
        <v/>
      </c>
    </row>
    <row r="11" customFormat="false" ht="15" hidden="false" customHeight="false" outlineLevel="0" collapsed="false">
      <c r="A11" s="44" t="n">
        <v>2</v>
      </c>
      <c r="B11" s="43" t="n">
        <v>45840</v>
      </c>
      <c r="C11" s="71"/>
      <c r="D11" s="21" t="str">
        <f aca="false">IF(C11="","",MAX(0,C11-$C$5))</f>
        <v/>
      </c>
      <c r="E11" s="72" t="str">
        <f aca="false">IF(C11="","",C11/64)</f>
        <v/>
      </c>
      <c r="F11" s="15" t="str">
        <f aca="false">IF(C11="","",IF(C11&gt;$C$5,"Over limit",IF(C11&gt;0,"Within limit","")))</f>
        <v/>
      </c>
    </row>
    <row r="12" customFormat="false" ht="15" hidden="false" customHeight="false" outlineLevel="0" collapsed="false">
      <c r="A12" s="44" t="n">
        <v>3</v>
      </c>
      <c r="B12" s="43" t="n">
        <v>45841</v>
      </c>
      <c r="C12" s="71"/>
      <c r="D12" s="21" t="str">
        <f aca="false">IF(C12="","",MAX(0,C12-$C$5))</f>
        <v/>
      </c>
      <c r="E12" s="72" t="str">
        <f aca="false">IF(C12="","",C12/64)</f>
        <v/>
      </c>
      <c r="F12" s="15" t="str">
        <f aca="false">IF(C12="","",IF(C12&gt;$C$5,"Over limit",IF(C12&gt;0,"Within limit","")))</f>
        <v/>
      </c>
    </row>
    <row r="13" customFormat="false" ht="15" hidden="false" customHeight="false" outlineLevel="0" collapsed="false">
      <c r="A13" s="44" t="n">
        <v>4</v>
      </c>
      <c r="B13" s="43" t="n">
        <v>45842</v>
      </c>
      <c r="C13" s="71"/>
      <c r="D13" s="21" t="str">
        <f aca="false">IF(C13="","",MAX(0,C13-$C$5))</f>
        <v/>
      </c>
      <c r="E13" s="72" t="str">
        <f aca="false">IF(C13="","",C13/64)</f>
        <v/>
      </c>
      <c r="F13" s="15" t="str">
        <f aca="false">IF(C13="","",IF(C13&gt;$C$5,"Over limit",IF(C13&gt;0,"Within limit","")))</f>
        <v/>
      </c>
    </row>
    <row r="14" customFormat="false" ht="15" hidden="false" customHeight="false" outlineLevel="0" collapsed="false">
      <c r="A14" s="44" t="n">
        <v>5</v>
      </c>
      <c r="B14" s="43" t="n">
        <v>45845</v>
      </c>
      <c r="C14" s="71"/>
      <c r="D14" s="21" t="str">
        <f aca="false">IF(C14="","",MAX(0,C14-$C$5))</f>
        <v/>
      </c>
      <c r="E14" s="72" t="str">
        <f aca="false">IF(C14="","",C14/64)</f>
        <v/>
      </c>
      <c r="F14" s="15" t="str">
        <f aca="false">IF(C14="","",IF(C14&gt;$C$5,"Over limit",IF(C14&gt;0,"Within limit","")))</f>
        <v/>
      </c>
    </row>
    <row r="15" customFormat="false" ht="15" hidden="false" customHeight="false" outlineLevel="0" collapsed="false">
      <c r="A15" s="44" t="n">
        <v>6</v>
      </c>
      <c r="B15" s="43" t="n">
        <v>45846</v>
      </c>
      <c r="C15" s="71"/>
      <c r="D15" s="21" t="str">
        <f aca="false">IF(C15="","",MAX(0,C15-$C$5))</f>
        <v/>
      </c>
      <c r="E15" s="72" t="str">
        <f aca="false">IF(C15="","",C15/64)</f>
        <v/>
      </c>
      <c r="F15" s="15" t="str">
        <f aca="false">IF(C15="","",IF(C15&gt;$C$5,"Over limit",IF(C15&gt;0,"Within limit","")))</f>
        <v/>
      </c>
    </row>
    <row r="16" customFormat="false" ht="15" hidden="false" customHeight="false" outlineLevel="0" collapsed="false">
      <c r="A16" s="44" t="n">
        <v>7</v>
      </c>
      <c r="B16" s="43" t="n">
        <v>45847</v>
      </c>
      <c r="C16" s="71"/>
      <c r="D16" s="21" t="str">
        <f aca="false">IF(C16="","",MAX(0,C16-$C$5))</f>
        <v/>
      </c>
      <c r="E16" s="72" t="str">
        <f aca="false">IF(C16="","",C16/64)</f>
        <v/>
      </c>
      <c r="F16" s="15" t="str">
        <f aca="false">IF(C16="","",IF(C16&gt;$C$5,"Over limit",IF(C16&gt;0,"Within limit","")))</f>
        <v/>
      </c>
    </row>
    <row r="17" customFormat="false" ht="15" hidden="false" customHeight="false" outlineLevel="0" collapsed="false">
      <c r="A17" s="44" t="n">
        <v>8</v>
      </c>
      <c r="B17" s="43" t="n">
        <v>45848</v>
      </c>
      <c r="C17" s="71"/>
      <c r="D17" s="21" t="str">
        <f aca="false">IF(C17="","",MAX(0,C17-$C$5))</f>
        <v/>
      </c>
      <c r="E17" s="72" t="str">
        <f aca="false">IF(C17="","",C17/64)</f>
        <v/>
      </c>
      <c r="F17" s="15" t="str">
        <f aca="false">IF(C17="","",IF(C17&gt;$C$5,"Over limit",IF(C17&gt;0,"Within limit","")))</f>
        <v/>
      </c>
    </row>
    <row r="18" customFormat="false" ht="15" hidden="false" customHeight="false" outlineLevel="0" collapsed="false">
      <c r="A18" s="44" t="n">
        <v>9</v>
      </c>
      <c r="B18" s="43" t="n">
        <v>45849</v>
      </c>
      <c r="C18" s="71"/>
      <c r="D18" s="21" t="str">
        <f aca="false">IF(C18="","",MAX(0,C18-$C$5))</f>
        <v/>
      </c>
      <c r="E18" s="72" t="str">
        <f aca="false">IF(C18="","",C18/64)</f>
        <v/>
      </c>
      <c r="F18" s="15" t="str">
        <f aca="false">IF(C18="","",IF(C18&gt;$C$5,"Over limit",IF(C18&gt;0,"Within limit","")))</f>
        <v/>
      </c>
    </row>
    <row r="19" customFormat="false" ht="15" hidden="false" customHeight="false" outlineLevel="0" collapsed="false">
      <c r="A19" s="44" t="n">
        <v>10</v>
      </c>
      <c r="B19" s="43" t="n">
        <v>45852</v>
      </c>
      <c r="C19" s="71"/>
      <c r="D19" s="21" t="str">
        <f aca="false">IF(C19="","",MAX(0,C19-$C$5))</f>
        <v/>
      </c>
      <c r="E19" s="72" t="str">
        <f aca="false">IF(C19="","",C19/64)</f>
        <v/>
      </c>
      <c r="F19" s="15" t="str">
        <f aca="false">IF(C19="","",IF(C19&gt;$C$5,"Over limit",IF(C19&gt;0,"Within limit","")))</f>
        <v/>
      </c>
    </row>
    <row r="20" customFormat="false" ht="15" hidden="false" customHeight="false" outlineLevel="0" collapsed="false">
      <c r="A20" s="44" t="n">
        <v>11</v>
      </c>
      <c r="B20" s="43" t="n">
        <v>45853</v>
      </c>
      <c r="C20" s="71"/>
      <c r="D20" s="21" t="str">
        <f aca="false">IF(C20="","",MAX(0,C20-$C$5))</f>
        <v/>
      </c>
      <c r="E20" s="72" t="str">
        <f aca="false">IF(C20="","",C20/64)</f>
        <v/>
      </c>
      <c r="F20" s="15" t="str">
        <f aca="false">IF(C20="","",IF(C20&gt;$C$5,"Over limit",IF(C20&gt;0,"Within limit","")))</f>
        <v/>
      </c>
    </row>
    <row r="21" customFormat="false" ht="15" hidden="false" customHeight="false" outlineLevel="0" collapsed="false">
      <c r="A21" s="44" t="n">
        <v>12</v>
      </c>
      <c r="B21" s="43" t="n">
        <v>45854</v>
      </c>
      <c r="C21" s="71"/>
      <c r="D21" s="21" t="str">
        <f aca="false">IF(C21="","",MAX(0,C21-$C$5))</f>
        <v/>
      </c>
      <c r="E21" s="72" t="str">
        <f aca="false">IF(C21="","",C21/64)</f>
        <v/>
      </c>
      <c r="F21" s="15" t="str">
        <f aca="false">IF(C21="","",IF(C21&gt;$C$5,"Over limit",IF(C21&gt;0,"Within limit","")))</f>
        <v/>
      </c>
    </row>
    <row r="22" customFormat="false" ht="15" hidden="false" customHeight="false" outlineLevel="0" collapsed="false">
      <c r="A22" s="44" t="n">
        <v>13</v>
      </c>
      <c r="B22" s="43" t="n">
        <v>45855</v>
      </c>
      <c r="C22" s="71"/>
      <c r="D22" s="21" t="str">
        <f aca="false">IF(C22="","",MAX(0,C22-$C$5))</f>
        <v/>
      </c>
      <c r="E22" s="72" t="str">
        <f aca="false">IF(C22="","",C22/64)</f>
        <v/>
      </c>
      <c r="F22" s="15" t="str">
        <f aca="false">IF(C22="","",IF(C22&gt;$C$5,"Over limit",IF(C22&gt;0,"Within limit","")))</f>
        <v/>
      </c>
    </row>
    <row r="23" customFormat="false" ht="15" hidden="false" customHeight="false" outlineLevel="0" collapsed="false">
      <c r="A23" s="44" t="n">
        <v>14</v>
      </c>
      <c r="B23" s="43" t="n">
        <v>45856</v>
      </c>
      <c r="C23" s="71"/>
      <c r="D23" s="21" t="str">
        <f aca="false">IF(C23="","",MAX(0,C23-$C$5))</f>
        <v/>
      </c>
      <c r="E23" s="72" t="str">
        <f aca="false">IF(C23="","",C23/64)</f>
        <v/>
      </c>
      <c r="F23" s="15" t="str">
        <f aca="false">IF(C23="","",IF(C23&gt;$C$5,"Over limit",IF(C23&gt;0,"Within limit","")))</f>
        <v/>
      </c>
    </row>
    <row r="24" customFormat="false" ht="15" hidden="false" customHeight="false" outlineLevel="0" collapsed="false">
      <c r="A24" s="44" t="n">
        <v>15</v>
      </c>
      <c r="B24" s="43" t="n">
        <v>45859</v>
      </c>
      <c r="C24" s="71"/>
      <c r="D24" s="21" t="str">
        <f aca="false">IF(C24="","",MAX(0,C24-$C$5))</f>
        <v/>
      </c>
      <c r="E24" s="72" t="str">
        <f aca="false">IF(C24="","",C24/64)</f>
        <v/>
      </c>
      <c r="F24" s="15" t="str">
        <f aca="false">IF(C24="","",IF(C24&gt;$C$5,"Over limit",IF(C24&gt;0,"Within limit","")))</f>
        <v/>
      </c>
    </row>
    <row r="25" customFormat="false" ht="15" hidden="false" customHeight="false" outlineLevel="0" collapsed="false">
      <c r="A25" s="44" t="n">
        <v>16</v>
      </c>
      <c r="B25" s="43" t="n">
        <v>45860</v>
      </c>
      <c r="C25" s="71"/>
      <c r="D25" s="21" t="str">
        <f aca="false">IF(C25="","",MAX(0,C25-$C$5))</f>
        <v/>
      </c>
      <c r="E25" s="72" t="str">
        <f aca="false">IF(C25="","",C25/64)</f>
        <v/>
      </c>
      <c r="F25" s="15" t="str">
        <f aca="false">IF(C25="","",IF(C25&gt;$C$5,"Over limit",IF(C25&gt;0,"Within limit","")))</f>
        <v/>
      </c>
    </row>
    <row r="26" customFormat="false" ht="15" hidden="false" customHeight="false" outlineLevel="0" collapsed="false">
      <c r="A26" s="44" t="n">
        <v>17</v>
      </c>
      <c r="B26" s="43" t="n">
        <v>45861</v>
      </c>
      <c r="C26" s="71"/>
      <c r="D26" s="21" t="str">
        <f aca="false">IF(C26="","",MAX(0,C26-$C$5))</f>
        <v/>
      </c>
      <c r="E26" s="72" t="str">
        <f aca="false">IF(C26="","",C26/64)</f>
        <v/>
      </c>
      <c r="F26" s="15" t="str">
        <f aca="false">IF(C26="","",IF(C26&gt;$C$5,"Over limit",IF(C26&gt;0,"Within limit","")))</f>
        <v/>
      </c>
    </row>
    <row r="27" customFormat="false" ht="15" hidden="false" customHeight="false" outlineLevel="0" collapsed="false">
      <c r="A27" s="44" t="n">
        <v>18</v>
      </c>
      <c r="B27" s="43" t="n">
        <v>45862</v>
      </c>
      <c r="C27" s="71"/>
      <c r="D27" s="21" t="str">
        <f aca="false">IF(C27="","",MAX(0,C27-$C$5))</f>
        <v/>
      </c>
      <c r="E27" s="72" t="str">
        <f aca="false">IF(C27="","",C27/64)</f>
        <v/>
      </c>
      <c r="F27" s="15" t="str">
        <f aca="false">IF(C27="","",IF(C27&gt;$C$5,"Over limit",IF(C27&gt;0,"Within limit","")))</f>
        <v/>
      </c>
    </row>
    <row r="28" customFormat="false" ht="15" hidden="false" customHeight="false" outlineLevel="0" collapsed="false">
      <c r="A28" s="44" t="n">
        <v>19</v>
      </c>
      <c r="B28" s="43" t="n">
        <v>45863</v>
      </c>
      <c r="C28" s="71"/>
      <c r="D28" s="21" t="str">
        <f aca="false">IF(C28="","",MAX(0,C28-$C$5))</f>
        <v/>
      </c>
      <c r="E28" s="72" t="str">
        <f aca="false">IF(C28="","",C28/64)</f>
        <v/>
      </c>
      <c r="F28" s="15" t="str">
        <f aca="false">IF(C28="","",IF(C28&gt;$C$5,"Over limit",IF(C28&gt;0,"Within limit","")))</f>
        <v/>
      </c>
    </row>
    <row r="29" customFormat="false" ht="15" hidden="false" customHeight="false" outlineLevel="0" collapsed="false">
      <c r="A29" s="44" t="n">
        <v>20</v>
      </c>
      <c r="B29" s="43" t="n">
        <v>45866</v>
      </c>
      <c r="C29" s="71"/>
      <c r="D29" s="21" t="str">
        <f aca="false">IF(C29="","",MAX(0,C29-$C$5))</f>
        <v/>
      </c>
      <c r="E29" s="72" t="str">
        <f aca="false">IF(C29="","",C29/64)</f>
        <v/>
      </c>
      <c r="F29" s="15" t="str">
        <f aca="false">IF(C29="","",IF(C29&gt;$C$5,"Over limit",IF(C29&gt;0,"Within limit","")))</f>
        <v/>
      </c>
    </row>
    <row r="30" customFormat="false" ht="15" hidden="false" customHeight="false" outlineLevel="0" collapsed="false">
      <c r="A30" s="44" t="n">
        <v>21</v>
      </c>
      <c r="B30" s="43" t="n">
        <v>45867</v>
      </c>
      <c r="C30" s="71"/>
      <c r="D30" s="21" t="str">
        <f aca="false">IF(C30="","",MAX(0,C30-$C$5))</f>
        <v/>
      </c>
      <c r="E30" s="72" t="str">
        <f aca="false">IF(C30="","",C30/64)</f>
        <v/>
      </c>
      <c r="F30" s="15" t="str">
        <f aca="false">IF(C30="","",IF(C30&gt;$C$5,"Over limit",IF(C30&gt;0,"Within limit","")))</f>
        <v/>
      </c>
    </row>
    <row r="31" customFormat="false" ht="15" hidden="false" customHeight="false" outlineLevel="0" collapsed="false">
      <c r="A31" s="44" t="n">
        <v>22</v>
      </c>
      <c r="B31" s="43" t="n">
        <v>45868</v>
      </c>
      <c r="C31" s="71"/>
      <c r="D31" s="21" t="str">
        <f aca="false">IF(C31="","",MAX(0,C31-$C$5))</f>
        <v/>
      </c>
      <c r="E31" s="72" t="str">
        <f aca="false">IF(C31="","",C31/64)</f>
        <v/>
      </c>
      <c r="F31" s="15" t="str">
        <f aca="false">IF(C31="","",IF(C31&gt;$C$5,"Over limit",IF(C31&gt;0,"Within limit","")))</f>
        <v/>
      </c>
    </row>
    <row r="32" customFormat="false" ht="15" hidden="false" customHeight="false" outlineLevel="0" collapsed="false">
      <c r="A32" s="44" t="n">
        <v>23</v>
      </c>
      <c r="B32" s="43" t="n">
        <v>45869</v>
      </c>
      <c r="C32" s="71"/>
      <c r="D32" s="21" t="str">
        <f aca="false">IF(C32="","",MAX(0,C32-$C$5))</f>
        <v/>
      </c>
      <c r="E32" s="72" t="str">
        <f aca="false">IF(C32="","",C32/64)</f>
        <v/>
      </c>
      <c r="F32" s="15" t="str">
        <f aca="false">IF(C32="","",IF(C32&gt;$C$5,"Over limit",IF(C32&gt;0,"Within limit","")))</f>
        <v/>
      </c>
    </row>
    <row r="33" customFormat="false" ht="15" hidden="false" customHeight="false" outlineLevel="0" collapsed="false">
      <c r="A33" s="44" t="n">
        <v>24</v>
      </c>
      <c r="B33" s="43" t="n">
        <v>45870</v>
      </c>
      <c r="C33" s="71"/>
      <c r="D33" s="21" t="str">
        <f aca="false">IF(C33="","",MAX(0,C33-$C$5))</f>
        <v/>
      </c>
      <c r="E33" s="72" t="str">
        <f aca="false">IF(C33="","",C33/64)</f>
        <v/>
      </c>
      <c r="F33" s="15" t="str">
        <f aca="false">IF(C33="","",IF(C33&gt;$C$5,"Over limit",IF(C33&gt;0,"Within limit","")))</f>
        <v/>
      </c>
    </row>
    <row r="35" customFormat="false" ht="15" hidden="false" customHeight="true" outlineLevel="0" collapsed="false">
      <c r="A35" s="68" t="s">
        <v>393</v>
      </c>
      <c r="B35" s="68"/>
      <c r="C35" s="68"/>
      <c r="D35" s="68"/>
      <c r="E35" s="68"/>
      <c r="F35" s="68"/>
    </row>
    <row r="36" customFormat="false" ht="24" hidden="false" customHeight="true" outlineLevel="0" collapsed="false">
      <c r="A36" s="69"/>
      <c r="B36" s="69"/>
      <c r="C36" s="69"/>
      <c r="D36" s="69"/>
      <c r="E36" s="69"/>
      <c r="F36" s="69"/>
    </row>
    <row r="37" customFormat="false" ht="24" hidden="false" customHeight="true" outlineLevel="0" collapsed="false">
      <c r="A37" s="69"/>
      <c r="B37" s="69"/>
      <c r="C37" s="69"/>
      <c r="D37" s="69"/>
      <c r="E37" s="69"/>
      <c r="F37" s="69"/>
    </row>
    <row r="38" customFormat="false" ht="24" hidden="false" customHeight="true" outlineLevel="0" collapsed="false">
      <c r="A38" s="69"/>
      <c r="B38" s="69"/>
      <c r="C38" s="69"/>
      <c r="D38" s="69"/>
      <c r="E38" s="69"/>
      <c r="F38" s="69"/>
    </row>
    <row r="39" customFormat="false" ht="24" hidden="false" customHeight="true" outlineLevel="0" collapsed="false">
      <c r="A39" s="69"/>
      <c r="B39" s="69"/>
      <c r="C39" s="69"/>
      <c r="D39" s="69"/>
      <c r="E39" s="69"/>
      <c r="F39" s="69"/>
    </row>
  </sheetData>
  <mergeCells count="8">
    <mergeCell ref="A1:K1"/>
    <mergeCell ref="A2:K2"/>
    <mergeCell ref="A3:K3"/>
    <mergeCell ref="A5:B5"/>
    <mergeCell ref="A6:B6"/>
    <mergeCell ref="A7:B7"/>
    <mergeCell ref="A35:F35"/>
    <mergeCell ref="A36:F39"/>
  </mergeCells>
  <conditionalFormatting sqref="F10:F33">
    <cfRule type="cellIs" priority="2" operator="equal" aboveAverage="0" equalAverage="0" bottom="0" percent="0" rank="0" text="" dxfId="2">
      <formula>"Over limit"</formula>
    </cfRule>
    <cfRule type="cellIs" priority="3" operator="equal" aboveAverage="0" equalAverage="0" bottom="0" percent="0" rank="0" text="" dxfId="3">
      <formula>"Within limit"</formula>
    </cfRule>
  </conditionalFormatting>
  <dataValidations count="1">
    <dataValidation allowBlank="true" error="Hours per day, zero or more" errorStyle="stop" errorTitle="Hours" operator="between" showDropDown="false" showErrorMessage="false" showInputMessage="false" sqref="C10:C33" type="decimal">
      <formula1>0</formula1>
      <formula2>2000</formula2>
    </dataValidation>
  </dataValidations>
  <printOptions headings="false" gridLines="false" gridLinesSet="true" horizontalCentered="true" verticalCentered="false"/>
  <pageMargins left="0.5" right="0.5"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A"/>
    <pageSetUpPr fitToPage="true"/>
  </sheetPr>
  <dimension ref="A1:F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90"/>
    <col collapsed="false" customWidth="true" hidden="false" outlineLevel="0" max="4" min="3" style="0" width="12"/>
    <col collapsed="false" customWidth="true" hidden="false" outlineLevel="0" max="5" min="5" style="0" width="3"/>
    <col collapsed="false" customWidth="true" hidden="true" outlineLevel="0" max="6" min="6" style="0" width="4"/>
  </cols>
  <sheetData>
    <row r="1" customFormat="false" ht="15.75" hidden="false" customHeight="true" outlineLevel="0" collapsed="false">
      <c r="A1" s="1" t="s">
        <v>0</v>
      </c>
      <c r="B1" s="1"/>
      <c r="C1" s="1"/>
      <c r="D1" s="1"/>
      <c r="E1" s="1"/>
      <c r="F1" s="58" t="s">
        <v>324</v>
      </c>
    </row>
    <row r="2" customFormat="false" ht="25.5" hidden="false" customHeight="true" outlineLevel="0" collapsed="false">
      <c r="A2" s="2" t="s">
        <v>394</v>
      </c>
      <c r="B2" s="2"/>
      <c r="C2" s="2"/>
      <c r="D2" s="2"/>
      <c r="E2" s="2"/>
      <c r="F2" s="59" t="n">
        <f aca="false">SUMPRODUCT(--(LEN(B6:B10)&gt;0))</f>
        <v>0</v>
      </c>
    </row>
    <row r="3" customFormat="false" ht="31.5" hidden="false" customHeight="true" outlineLevel="0" collapsed="false">
      <c r="A3" s="3" t="s">
        <v>395</v>
      </c>
      <c r="B3" s="3"/>
      <c r="C3" s="3"/>
      <c r="D3" s="3"/>
      <c r="E3" s="3"/>
      <c r="F3" s="0" t="n">
        <v>5</v>
      </c>
    </row>
    <row r="4" customFormat="false" ht="15" hidden="false" customHeight="false" outlineLevel="0" collapsed="false">
      <c r="F4" s="0" t="n">
        <f aca="false">SUMPRODUCT(--(C6:C10&gt;D6:D10))</f>
        <v>0</v>
      </c>
    </row>
    <row r="5" customFormat="false" ht="30" hidden="false" customHeight="true" outlineLevel="0" collapsed="false">
      <c r="A5" s="13" t="s">
        <v>396</v>
      </c>
      <c r="B5" s="13" t="s">
        <v>397</v>
      </c>
      <c r="C5" s="13" t="s">
        <v>398</v>
      </c>
      <c r="D5" s="13" t="s">
        <v>399</v>
      </c>
    </row>
    <row r="6" customFormat="false" ht="117.75" hidden="false" customHeight="true" outlineLevel="0" collapsed="false">
      <c r="A6" s="5" t="s">
        <v>400</v>
      </c>
      <c r="B6" s="73"/>
      <c r="C6" s="21" t="n">
        <f aca="false">IF(LEN(TRIM(B6))=0,0,LEN(TRIM(B6))-LEN(SUBSTITUTE(TRIM(B6)," ",""))+1)</f>
        <v>0</v>
      </c>
      <c r="D6" s="44" t="n">
        <v>120</v>
      </c>
    </row>
    <row r="7" customFormat="false" ht="117.75" hidden="false" customHeight="true" outlineLevel="0" collapsed="false">
      <c r="A7" s="5" t="s">
        <v>401</v>
      </c>
      <c r="B7" s="73"/>
      <c r="C7" s="21" t="n">
        <f aca="false">IF(LEN(TRIM(B7))=0,0,LEN(TRIM(B7))-LEN(SUBSTITUTE(TRIM(B7)," ",""))+1)</f>
        <v>0</v>
      </c>
      <c r="D7" s="44" t="n">
        <v>100</v>
      </c>
    </row>
    <row r="8" customFormat="false" ht="117.75" hidden="false" customHeight="true" outlineLevel="0" collapsed="false">
      <c r="A8" s="5" t="s">
        <v>402</v>
      </c>
      <c r="B8" s="73"/>
      <c r="C8" s="21" t="n">
        <f aca="false">IF(LEN(TRIM(B8))=0,0,LEN(TRIM(B8))-LEN(SUBSTITUTE(TRIM(B8)," ",""))+1)</f>
        <v>0</v>
      </c>
      <c r="D8" s="44" t="n">
        <v>120</v>
      </c>
    </row>
    <row r="9" customFormat="false" ht="117.75" hidden="false" customHeight="true" outlineLevel="0" collapsed="false">
      <c r="A9" s="5" t="s">
        <v>403</v>
      </c>
      <c r="B9" s="73"/>
      <c r="C9" s="21" t="n">
        <f aca="false">IF(LEN(TRIM(B9))=0,0,LEN(TRIM(B9))-LEN(SUBSTITUTE(TRIM(B9)," ",""))+1)</f>
        <v>0</v>
      </c>
      <c r="D9" s="44" t="n">
        <v>100</v>
      </c>
    </row>
    <row r="10" customFormat="false" ht="117.75" hidden="false" customHeight="true" outlineLevel="0" collapsed="false">
      <c r="A10" s="5" t="s">
        <v>404</v>
      </c>
      <c r="B10" s="73"/>
      <c r="C10" s="21" t="n">
        <f aca="false">IF(LEN(TRIM(B10))=0,0,LEN(TRIM(B10))-LEN(SUBSTITUTE(TRIM(B10)," ",""))+1)</f>
        <v>0</v>
      </c>
      <c r="D10" s="44" t="n">
        <v>80</v>
      </c>
    </row>
    <row r="11" customFormat="false" ht="15" hidden="false" customHeight="true" outlineLevel="0" collapsed="false">
      <c r="A11" s="16" t="s">
        <v>405</v>
      </c>
      <c r="B11" s="16"/>
      <c r="C11" s="41" t="n">
        <f aca="false">SUM(C6:C10)</f>
        <v>0</v>
      </c>
      <c r="D11" s="41" t="n">
        <f aca="false">SUM(D6:D10)</f>
        <v>520</v>
      </c>
    </row>
  </sheetData>
  <mergeCells count="4">
    <mergeCell ref="A1:E1"/>
    <mergeCell ref="A2:E2"/>
    <mergeCell ref="A3:E3"/>
    <mergeCell ref="A11:B11"/>
  </mergeCells>
  <conditionalFormatting sqref="C6">
    <cfRule type="expression" priority="2" aboveAverage="0" equalAverage="0" bottom="0" percent="0" rank="0" text="" dxfId="2">
      <formula>C6&gt;D6</formula>
    </cfRule>
  </conditionalFormatting>
  <conditionalFormatting sqref="C7">
    <cfRule type="expression" priority="3" aboveAverage="0" equalAverage="0" bottom="0" percent="0" rank="0" text="" dxfId="2">
      <formula>C7&gt;D7</formula>
    </cfRule>
  </conditionalFormatting>
  <conditionalFormatting sqref="C8">
    <cfRule type="expression" priority="4" aboveAverage="0" equalAverage="0" bottom="0" percent="0" rank="0" text="" dxfId="2">
      <formula>C8&gt;D8</formula>
    </cfRule>
  </conditionalFormatting>
  <conditionalFormatting sqref="C9">
    <cfRule type="expression" priority="5" aboveAverage="0" equalAverage="0" bottom="0" percent="0" rank="0" text="" dxfId="2">
      <formula>C9&gt;D9</formula>
    </cfRule>
  </conditionalFormatting>
  <conditionalFormatting sqref="C10">
    <cfRule type="expression" priority="6" aboveAverage="0" equalAverage="0" bottom="0" percent="0" rank="0" text="" dxfId="2">
      <formula>C10&gt;D10</formula>
    </cfRule>
  </conditionalFormatting>
  <printOptions headings="false" gridLines="false" gridLinesSet="true" horizontalCentered="true" verticalCentered="false"/>
  <pageMargins left="0.5" right="0.5" top="1" bottom="1" header="0.5" footer="0.5"/>
  <pageSetup paperSize="9" scale="100" fitToWidth="1" fitToHeight="0" pageOrder="downThenOver" orientation="portrait"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2A4A"/>
    <pageSetUpPr fitToPage="true"/>
  </sheetPr>
  <dimension ref="A1:D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54"/>
    <col collapsed="false" customWidth="true" hidden="false" outlineLevel="0" max="3" min="3" style="0" width="22"/>
    <col collapsed="false" customWidth="true" hidden="false" outlineLevel="0" max="4" min="4" style="0" width="40"/>
  </cols>
  <sheetData>
    <row r="1" customFormat="false" ht="15.75" hidden="false" customHeight="true" outlineLevel="0" collapsed="false">
      <c r="A1" s="1" t="s">
        <v>0</v>
      </c>
      <c r="B1" s="1"/>
      <c r="C1" s="1"/>
      <c r="D1" s="1"/>
    </row>
    <row r="2" customFormat="false" ht="25.5" hidden="false" customHeight="true" outlineLevel="0" collapsed="false">
      <c r="A2" s="2" t="s">
        <v>406</v>
      </c>
      <c r="B2" s="2"/>
      <c r="C2" s="2"/>
      <c r="D2" s="2"/>
    </row>
    <row r="3" customFormat="false" ht="31.5" hidden="false" customHeight="true" outlineLevel="0" collapsed="false">
      <c r="A3" s="3" t="s">
        <v>407</v>
      </c>
      <c r="B3" s="3"/>
      <c r="C3" s="3"/>
      <c r="D3" s="3"/>
    </row>
    <row r="5" customFormat="false" ht="30" hidden="false" customHeight="true" outlineLevel="0" collapsed="false">
      <c r="A5" s="13" t="s">
        <v>408</v>
      </c>
      <c r="B5" s="13" t="s">
        <v>409</v>
      </c>
      <c r="C5" s="13" t="s">
        <v>250</v>
      </c>
      <c r="D5" s="13" t="s">
        <v>410</v>
      </c>
    </row>
    <row r="6" customFormat="false" ht="30" hidden="false" customHeight="true" outlineLevel="0" collapsed="false">
      <c r="A6" s="23" t="s">
        <v>411</v>
      </c>
      <c r="B6" s="11" t="s">
        <v>412</v>
      </c>
      <c r="C6" s="15" t="str">
        <f aca="false">IF('00 Cover'!$C$38&gt;=1,"Complete",TEXT('00 Cover'!$C$38,"0%")&amp;" done")</f>
        <v>1% done</v>
      </c>
      <c r="D6" s="10" t="s">
        <v>413</v>
      </c>
    </row>
    <row r="7" customFormat="false" ht="30" hidden="false" customHeight="true" outlineLevel="0" collapsed="false">
      <c r="A7" s="23" t="s">
        <v>414</v>
      </c>
      <c r="B7" s="11" t="s">
        <v>415</v>
      </c>
      <c r="C7" s="74"/>
      <c r="D7" s="10" t="s">
        <v>416</v>
      </c>
    </row>
    <row r="8" customFormat="false" ht="30" hidden="false" customHeight="true" outlineLevel="0" collapsed="false">
      <c r="A8" s="23" t="s">
        <v>417</v>
      </c>
      <c r="B8" s="11" t="s">
        <v>418</v>
      </c>
      <c r="C8" s="15" t="str">
        <f aca="false">IF('15 Narrative'!$F$2&lt;5,"Incomplete",IF('15 Narrative'!$F$4&gt;0,"Over a word limit","Complete"))</f>
        <v>Incomplete</v>
      </c>
      <c r="D8" s="10" t="s">
        <v>419</v>
      </c>
    </row>
    <row r="9" customFormat="false" ht="30" hidden="false" customHeight="true" outlineLevel="0" collapsed="false">
      <c r="A9" s="23" t="s">
        <v>420</v>
      </c>
      <c r="B9" s="11" t="s">
        <v>421</v>
      </c>
      <c r="C9" s="74"/>
      <c r="D9" s="10" t="s">
        <v>422</v>
      </c>
    </row>
    <row r="11" customFormat="false" ht="15" hidden="false" customHeight="false" outlineLevel="0" collapsed="false">
      <c r="B11" s="4" t="s">
        <v>423</v>
      </c>
    </row>
    <row r="12" customFormat="false" ht="15" hidden="false" customHeight="false" outlineLevel="0" collapsed="false">
      <c r="B12" s="5" t="s">
        <v>424</v>
      </c>
      <c r="C12" s="14" t="str">
        <f aca="false">IF('00 Cover'!$C$7="","Surname_TT-CR-01_Answers.xlsx",SUBSTITUTE('00 Cover'!$C$7," ","")&amp;"_TT-CR-01_Answers.xlsx")</f>
        <v>Surname_TT-CR-01_Answers.xlsx</v>
      </c>
      <c r="D12" s="14"/>
    </row>
    <row r="13" customFormat="false" ht="15" hidden="false" customHeight="false" outlineLevel="0" collapsed="false">
      <c r="B13" s="5" t="s">
        <v>425</v>
      </c>
      <c r="C13" s="10" t="str">
        <f aca="false">TRIM('00 Cover'!$C$6&amp;" "&amp;'00 Cover'!$C$7)</f>
        <v/>
      </c>
      <c r="D13" s="10"/>
    </row>
    <row r="14" customFormat="false" ht="15" hidden="false" customHeight="false" outlineLevel="0" collapsed="false">
      <c r="B14" s="5" t="s">
        <v>426</v>
      </c>
      <c r="C14" s="10" t="str">
        <f aca="false">IF('00 Cover'!$C$10="","",'00 Cover'!$C$10&amp;" "&amp;'00 Cover'!$C$11)</f>
        <v/>
      </c>
      <c r="D14" s="10"/>
    </row>
    <row r="15" customFormat="false" ht="42" hidden="false" customHeight="true" outlineLevel="0" collapsed="false">
      <c r="B15" s="5" t="s">
        <v>427</v>
      </c>
      <c r="C15" s="74"/>
      <c r="D15" s="10" t="s">
        <v>428</v>
      </c>
    </row>
    <row r="16" customFormat="false" ht="15" hidden="false" customHeight="false" outlineLevel="0" collapsed="false">
      <c r="B16" s="5" t="s">
        <v>388</v>
      </c>
      <c r="C16" s="19" t="n">
        <f aca="false">'00 Cover'!$C$12</f>
        <v>0</v>
      </c>
    </row>
    <row r="18" customFormat="false" ht="15" hidden="false" customHeight="false" outlineLevel="0" collapsed="false">
      <c r="B18" s="75" t="str">
        <f aca="false">IF(AND(C6="Complete",C7="Y",C8="Complete",C9="Y",C15="Y"),"Ready to upload.","Not ready: check the lines above.")</f>
        <v>Not ready: check the lines above.</v>
      </c>
      <c r="C18" s="75"/>
      <c r="D18" s="75"/>
    </row>
  </sheetData>
  <mergeCells count="7">
    <mergeCell ref="A1:D1"/>
    <mergeCell ref="A2:D2"/>
    <mergeCell ref="A3:D3"/>
    <mergeCell ref="C12:D12"/>
    <mergeCell ref="C13:D13"/>
    <mergeCell ref="C14:D14"/>
    <mergeCell ref="B18:D18"/>
  </mergeCells>
  <conditionalFormatting sqref="C6:C9">
    <cfRule type="expression" priority="2" aboveAverage="0" equalAverage="0" bottom="0" percent="0" rank="0" text="" dxfId="0">
      <formula>OR(C6="Complete",C6="Y")</formula>
    </cfRule>
    <cfRule type="expression" priority="3" aboveAverage="0" equalAverage="0" bottom="0" percent="0" rank="0" text="" dxfId="1">
      <formula>AND(LEN(C6)&gt;0,C6&lt;&gt;"Complete",C6&lt;&gt;"Y")</formula>
    </cfRule>
  </conditionalFormatting>
  <conditionalFormatting sqref="B18">
    <cfRule type="cellIs" priority="4" operator="equal" aboveAverage="0" equalAverage="0" bottom="0" percent="0" rank="0" text="" dxfId="0">
      <formula>"Ready to upload."</formula>
    </cfRule>
    <cfRule type="cellIs" priority="5" operator="notEqual" aboveAverage="0" equalAverage="0" bottom="0" percent="0" rank="0" text="" dxfId="1">
      <formula>"Ready to upload."</formula>
    </cfRule>
  </conditionalFormatting>
  <dataValidations count="2">
    <dataValidation allowBlank="true" error="Type Y or N" errorStyle="stop" errorTitle="Confirm" operator="between" showDropDown="false" showErrorMessage="false" showInputMessage="false" sqref="C7 C9" type="list">
      <formula1>"Y,N"</formula1>
      <formula2>0</formula2>
    </dataValidation>
    <dataValidation allowBlank="true" error="Type Y to confirm" errorStyle="stop" errorTitle="Declaration" operator="between" showDropDown="false" showErrorMessage="false" showInputMessage="false" sqref="C15" type="list">
      <formula1>"Y"</formula1>
      <formula2>0</formula2>
    </dataValidation>
  </dataValidations>
  <printOptions headings="false" gridLines="false" gridLinesSet="true" horizontalCentered="true" verticalCentered="false"/>
  <pageMargins left="0.5" right="0.5" top="1" bottom="1" header="0.5" footer="0.5"/>
  <pageSetup paperSize="9" scale="100" fitToWidth="1" fitToHeight="0" pageOrder="downThenOver" orientation="portrait" blackAndWhite="false" draft="false" cellComments="none" horizontalDpi="300" verticalDpi="300" copies="1"/>
  <headerFooter differentFirst="false" differentOddEven="false">
    <oddHeader>&amp;LThe True Troop Consulting&amp;RTT-CR-01 Metro Plaza answer workbook</oddHeader>
    <oddFooter>&amp;Lhttps://home.thetruetroop.com/&amp;CPage &amp;P of &amp;N&amp;R&amp;A</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2026-10-15T14:23:58Z</dcterms:created>
  <dc:creator>The True Troop Consulting</dc:creator>
  <dc:description/>
  <dc:language>en-US</dc:language>
  <cp:lastModifiedBy/>
  <dcterms:modified xsi:type="dcterms:W3CDTF">2026-10-15T15:24:03Z</dcterms:modified>
  <cp:revision>1</cp:revision>
  <dc:subject/>
  <dc:title>TT-CR-01 Metro Plaza answer workbook</dc:title>
</cp:coreProperties>
</file>

<file path=docProps/custom.xml><?xml version="1.0" encoding="utf-8"?>
<Properties xmlns="http://schemas.openxmlformats.org/officeDocument/2006/custom-properties" xmlns:vt="http://schemas.openxmlformats.org/officeDocument/2006/docPropsVTypes"/>
</file>